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30" windowWidth="17475" windowHeight="11280"/>
  </bookViews>
  <sheets>
    <sheet name="HACINAMIENTO 1991 - 2014" sheetId="1" r:id="rId1"/>
    <sheet name="SITUACION JURÍDICA 1991 - 2014" sheetId="2" r:id="rId2"/>
    <sheet name="GÉNERO 1991 - 2014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1991 - 2014'!$A$1:$BU$24</definedName>
    <definedName name="_xlnm.Print_Area" localSheetId="0">'HACINAMIENTO 1991 - 2014'!$A$1:$BU$25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T21" i="3" l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V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K20" i="2"/>
  <c r="AJ20" i="2"/>
  <c r="AH20" i="2"/>
  <c r="AE20" i="2"/>
  <c r="AB20" i="2"/>
  <c r="X20" i="2"/>
  <c r="Y20" i="2" s="1"/>
  <c r="V20" i="2"/>
  <c r="R20" i="2"/>
  <c r="P20" i="2"/>
  <c r="M20" i="2"/>
  <c r="J20" i="2"/>
  <c r="G20" i="2"/>
  <c r="D20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U18" i="2"/>
  <c r="BR18" i="2"/>
  <c r="BO18" i="2"/>
  <c r="BL18" i="2"/>
  <c r="BI18" i="2"/>
  <c r="BF18" i="2"/>
  <c r="BC18" i="2"/>
  <c r="AZ18" i="2"/>
  <c r="AW18" i="2"/>
  <c r="AT18" i="2"/>
  <c r="AQ18" i="2"/>
  <c r="AP18" i="2"/>
  <c r="AN18" i="2"/>
  <c r="AM18" i="2"/>
  <c r="AK18" i="2"/>
  <c r="AJ18" i="2"/>
  <c r="AH18" i="2"/>
  <c r="AE18" i="2"/>
  <c r="AB18" i="2"/>
  <c r="X18" i="2"/>
  <c r="Y18" i="2" s="1"/>
  <c r="U18" i="2"/>
  <c r="R18" i="2"/>
  <c r="P18" i="2"/>
  <c r="M18" i="2"/>
  <c r="J18" i="2"/>
  <c r="G18" i="2"/>
  <c r="D18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X17" i="2"/>
  <c r="Y17" i="2" s="1"/>
  <c r="U17" i="2"/>
  <c r="R17" i="2"/>
  <c r="P17" i="2"/>
  <c r="M17" i="2"/>
  <c r="J17" i="2"/>
  <c r="G17" i="2"/>
  <c r="D17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N16" i="2"/>
  <c r="AM16" i="2"/>
  <c r="AK16" i="2"/>
  <c r="AJ16" i="2"/>
  <c r="AH16" i="2"/>
  <c r="AE16" i="2"/>
  <c r="AB16" i="2"/>
  <c r="X16" i="2"/>
  <c r="Y16" i="2" s="1"/>
  <c r="U16" i="2"/>
  <c r="R16" i="2"/>
  <c r="P16" i="2"/>
  <c r="M16" i="2"/>
  <c r="J16" i="2"/>
  <c r="G16" i="2"/>
  <c r="D16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U14" i="2"/>
  <c r="BR14" i="2"/>
  <c r="BO14" i="2"/>
  <c r="BL14" i="2"/>
  <c r="BI14" i="2"/>
  <c r="BF14" i="2"/>
  <c r="BC14" i="2"/>
  <c r="AZ14" i="2"/>
  <c r="AW14" i="2"/>
  <c r="AT14" i="2"/>
  <c r="AQ14" i="2"/>
  <c r="AP14" i="2"/>
  <c r="AN14" i="2"/>
  <c r="AM14" i="2"/>
  <c r="AK14" i="2"/>
  <c r="AJ14" i="2"/>
  <c r="AH14" i="2"/>
  <c r="AE14" i="2"/>
  <c r="AB14" i="2"/>
  <c r="X14" i="2"/>
  <c r="Y14" i="2" s="1"/>
  <c r="U14" i="2"/>
  <c r="R14" i="2"/>
  <c r="P14" i="2"/>
  <c r="M14" i="2"/>
  <c r="J14" i="2"/>
  <c r="G14" i="2"/>
  <c r="D14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U12" i="2"/>
  <c r="BR12" i="2"/>
  <c r="BO12" i="2"/>
  <c r="BL12" i="2"/>
  <c r="BI12" i="2"/>
  <c r="BF12" i="2"/>
  <c r="BC12" i="2"/>
  <c r="AZ12" i="2"/>
  <c r="AW12" i="2"/>
  <c r="AT12" i="2"/>
  <c r="AQ12" i="2"/>
  <c r="AP12" i="2"/>
  <c r="AN12" i="2"/>
  <c r="AM12" i="2"/>
  <c r="AK12" i="2"/>
  <c r="AJ12" i="2"/>
  <c r="AH12" i="2"/>
  <c r="AE12" i="2"/>
  <c r="AB12" i="2"/>
  <c r="X12" i="2"/>
  <c r="Y12" i="2" s="1"/>
  <c r="U12" i="2"/>
  <c r="R12" i="2"/>
  <c r="P12" i="2"/>
  <c r="M12" i="2"/>
  <c r="J12" i="2"/>
  <c r="G12" i="2"/>
  <c r="D12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M10" i="2"/>
  <c r="AN10" i="2" s="1"/>
  <c r="AJ10" i="2"/>
  <c r="AK10" i="2" s="1"/>
  <c r="AH10" i="2"/>
  <c r="AE10" i="2"/>
  <c r="AB10" i="2"/>
  <c r="Y10" i="2"/>
  <c r="X10" i="2"/>
  <c r="U10" i="2"/>
  <c r="R10" i="2"/>
  <c r="P10" i="2"/>
  <c r="M10" i="2"/>
  <c r="J10" i="2"/>
  <c r="G10" i="2"/>
  <c r="D10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Q9" i="2" s="1"/>
  <c r="AQ21" i="2" s="1"/>
  <c r="AM9" i="2"/>
  <c r="AM21" i="2" s="1"/>
  <c r="AJ9" i="2"/>
  <c r="AK9" i="2" s="1"/>
  <c r="AK21" i="2" s="1"/>
  <c r="AH9" i="2"/>
  <c r="AH21" i="2" s="1"/>
  <c r="AE9" i="2"/>
  <c r="AE21" i="2" s="1"/>
  <c r="AB9" i="2"/>
  <c r="AB21" i="2" s="1"/>
  <c r="Y9" i="2"/>
  <c r="Y21" i="2" s="1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T21" i="1"/>
  <c r="BS21" i="1"/>
  <c r="BQ21" i="1"/>
  <c r="BR21" i="1" s="1"/>
  <c r="BP21" i="1"/>
  <c r="BN21" i="1"/>
  <c r="BM21" i="1"/>
  <c r="BO21" i="1" s="1"/>
  <c r="BK21" i="1"/>
  <c r="BL21" i="1" s="1"/>
  <c r="BJ21" i="1"/>
  <c r="BH21" i="1"/>
  <c r="BG21" i="1"/>
  <c r="BI21" i="1" s="1"/>
  <c r="BE21" i="1"/>
  <c r="BF21" i="1" s="1"/>
  <c r="BD21" i="1"/>
  <c r="BB21" i="1"/>
  <c r="BA21" i="1"/>
  <c r="BC21" i="1" s="1"/>
  <c r="AY21" i="1"/>
  <c r="AZ21" i="1" s="1"/>
  <c r="AX21" i="1"/>
  <c r="AV21" i="1"/>
  <c r="AU21" i="1"/>
  <c r="AW21" i="1" s="1"/>
  <c r="AS21" i="1"/>
  <c r="AT21" i="1" s="1"/>
  <c r="AR21" i="1"/>
  <c r="AP21" i="1"/>
  <c r="AO21" i="1"/>
  <c r="AQ21" i="1" s="1"/>
  <c r="AM21" i="1"/>
  <c r="AN21" i="1" s="1"/>
  <c r="AL21" i="1"/>
  <c r="AJ21" i="1"/>
  <c r="AI21" i="1"/>
  <c r="AK21" i="1" s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L21" i="1"/>
  <c r="I21" i="1"/>
  <c r="J21" i="1" s="1"/>
  <c r="H21" i="1"/>
  <c r="F21" i="1"/>
  <c r="E21" i="1"/>
  <c r="G21" i="1" s="1"/>
  <c r="C21" i="1"/>
  <c r="D21" i="1" s="1"/>
  <c r="B21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J20" i="1"/>
  <c r="G20" i="1"/>
  <c r="D20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J19" i="1"/>
  <c r="G19" i="1"/>
  <c r="D19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J18" i="1"/>
  <c r="G18" i="1"/>
  <c r="D18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J17" i="1"/>
  <c r="G17" i="1"/>
  <c r="D17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J16" i="1"/>
  <c r="G16" i="1"/>
  <c r="D16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J15" i="1"/>
  <c r="G15" i="1"/>
  <c r="D15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J14" i="1"/>
  <c r="G14" i="1"/>
  <c r="D14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J13" i="1"/>
  <c r="G13" i="1"/>
  <c r="D13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J12" i="1"/>
  <c r="G12" i="1"/>
  <c r="D12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J11" i="1"/>
  <c r="G11" i="1"/>
  <c r="D11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J10" i="1"/>
  <c r="G10" i="1"/>
  <c r="D10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J9" i="1"/>
  <c r="G9" i="1"/>
  <c r="D9" i="1"/>
  <c r="BU21" i="3" l="1"/>
  <c r="BU21" i="2"/>
  <c r="BU21" i="1"/>
  <c r="AP21" i="2"/>
  <c r="AN9" i="2"/>
  <c r="AN21" i="2" s="1"/>
  <c r="AJ21" i="2"/>
</calcChain>
</file>

<file path=xl/sharedStrings.xml><?xml version="1.0" encoding="utf-8"?>
<sst xmlns="http://schemas.openxmlformats.org/spreadsheetml/2006/main" count="276" uniqueCount="30">
  <si>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</si>
  <si>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</si>
  <si>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</si>
  <si>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</si>
  <si>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</si>
  <si>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</si>
  <si>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</si>
  <si>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</si>
  <si>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</si>
  <si>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</si>
  <si>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</si>
  <si>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</si>
  <si>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</si>
  <si>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</si>
  <si>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</si>
  <si>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</si>
  <si>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</si>
  <si>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</si>
  <si>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</si>
  <si>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</si>
  <si>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</si>
  <si>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</si>
  <si>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</si>
  <si>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</si>
  <si>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</si>
  <si>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</si>
  <si>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</si>
  <si>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</si>
  <si>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</si>
  <si>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octubre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</si>
</sst>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36">
      <alignment horizontal="centerContinuous"/>
    </xf>
  </cellStyleXfs>
  <cellXfs count="193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2" fillId="0" borderId="0" xfId="0" applyNumberFormat="1" applyFont="1" applyFill="1" applyBorder="1"/>
    <xf numFmtId="9" fontId="2" fillId="0" borderId="0" xfId="2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9" fillId="2" borderId="6" xfId="0" applyFont="1" applyFill="1" applyBorder="1" applyAlignment="1">
      <alignment horizontal="right"/>
    </xf>
    <xf numFmtId="0" fontId="20" fillId="0" borderId="0" xfId="0" applyFont="1"/>
    <xf numFmtId="0" fontId="7" fillId="2" borderId="9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15" fillId="0" borderId="33" xfId="0" applyFont="1" applyFill="1" applyBorder="1"/>
    <xf numFmtId="0" fontId="15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3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18" fillId="0" borderId="4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0</xdr:colOff>
      <xdr:row>3</xdr:row>
      <xdr:rowOff>47625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24288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63500</xdr:colOff>
      <xdr:row>2</xdr:row>
      <xdr:rowOff>285751</xdr:rowOff>
    </xdr:from>
    <xdr:to>
      <xdr:col>18</xdr:col>
      <xdr:colOff>269875</xdr:colOff>
      <xdr:row>3</xdr:row>
      <xdr:rowOff>31750</xdr:rowOff>
    </xdr:to>
    <xdr:cxnSp macro="">
      <xdr:nvCxnSpPr>
        <xdr:cNvPr id="4" name="1 Conector recto"/>
        <xdr:cNvCxnSpPr/>
      </xdr:nvCxnSpPr>
      <xdr:spPr>
        <a:xfrm>
          <a:off x="2555875" y="889001"/>
          <a:ext cx="16335375" cy="47624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693964</xdr:colOff>
      <xdr:row>3</xdr:row>
      <xdr:rowOff>27215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1703614" cy="8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27214</xdr:colOff>
      <xdr:row>2</xdr:row>
      <xdr:rowOff>285751</xdr:rowOff>
    </xdr:from>
    <xdr:to>
      <xdr:col>23</xdr:col>
      <xdr:colOff>231322</xdr:colOff>
      <xdr:row>3</xdr:row>
      <xdr:rowOff>0</xdr:rowOff>
    </xdr:to>
    <xdr:cxnSp macro="">
      <xdr:nvCxnSpPr>
        <xdr:cNvPr id="4" name="1 Conector recto"/>
        <xdr:cNvCxnSpPr/>
      </xdr:nvCxnSpPr>
      <xdr:spPr>
        <a:xfrm>
          <a:off x="1884589" y="876301"/>
          <a:ext cx="14605908" cy="9524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680357</xdr:colOff>
      <xdr:row>3</xdr:row>
      <xdr:rowOff>27215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1766207" cy="8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13607</xdr:colOff>
      <xdr:row>3</xdr:row>
      <xdr:rowOff>13608</xdr:rowOff>
    </xdr:from>
    <xdr:to>
      <xdr:col>22</xdr:col>
      <xdr:colOff>81643</xdr:colOff>
      <xdr:row>3</xdr:row>
      <xdr:rowOff>13609</xdr:rowOff>
    </xdr:to>
    <xdr:cxnSp macro="">
      <xdr:nvCxnSpPr>
        <xdr:cNvPr id="4" name="1 Conector recto"/>
        <xdr:cNvCxnSpPr/>
      </xdr:nvCxnSpPr>
      <xdr:spPr>
        <a:xfrm flipV="1">
          <a:off x="2068286" y="911679"/>
          <a:ext cx="14192250" cy="1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tabSelected="1" view="pageBreakPreview" zoomScale="60" zoomScaleNormal="75" workbookViewId="0">
      <pane xSplit="1" topLeftCell="B1" activePane="topRight" state="frozen"/>
      <selection pane="topRight" activeCell="N3" sqref="N3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3.7109375" customWidth="1"/>
    <col min="67" max="67" width="17.140625" bestFit="1" customWidth="1"/>
    <col min="68" max="68" width="12.7109375" customWidth="1"/>
    <col min="69" max="69" width="13.7109375" customWidth="1"/>
    <col min="70" max="70" width="17.140625" bestFit="1" customWidth="1"/>
    <col min="71" max="71" width="16.7109375" customWidth="1"/>
    <col min="72" max="72" width="16.5703125" customWidth="1"/>
    <col min="73" max="73" width="20.42578125" customWidth="1"/>
    <col min="74" max="74" width="15.1406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76" t="s">
        <v>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77" t="s">
        <v>29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78">
        <v>1991</v>
      </c>
      <c r="C7" s="178"/>
      <c r="D7" s="179" t="s">
        <v>2</v>
      </c>
      <c r="E7" s="178">
        <v>1992</v>
      </c>
      <c r="F7" s="178"/>
      <c r="G7" s="179" t="s">
        <v>2</v>
      </c>
      <c r="H7" s="178">
        <v>1993</v>
      </c>
      <c r="I7" s="178"/>
      <c r="J7" s="179" t="s">
        <v>2</v>
      </c>
      <c r="K7" s="178">
        <v>1994</v>
      </c>
      <c r="L7" s="178"/>
      <c r="M7" s="179" t="s">
        <v>2</v>
      </c>
      <c r="N7" s="178">
        <v>1995</v>
      </c>
      <c r="O7" s="178"/>
      <c r="P7" s="179" t="s">
        <v>2</v>
      </c>
      <c r="Q7" s="178">
        <v>1996</v>
      </c>
      <c r="R7" s="178"/>
      <c r="S7" s="179" t="s">
        <v>2</v>
      </c>
      <c r="T7" s="178">
        <v>1997</v>
      </c>
      <c r="U7" s="178"/>
      <c r="V7" s="179" t="s">
        <v>2</v>
      </c>
      <c r="W7" s="178">
        <v>1998</v>
      </c>
      <c r="X7" s="178"/>
      <c r="Y7" s="179" t="s">
        <v>2</v>
      </c>
      <c r="Z7" s="178">
        <v>1999</v>
      </c>
      <c r="AA7" s="178"/>
      <c r="AB7" s="179" t="s">
        <v>2</v>
      </c>
      <c r="AC7" s="178">
        <v>2000</v>
      </c>
      <c r="AD7" s="178"/>
      <c r="AE7" s="179" t="s">
        <v>2</v>
      </c>
      <c r="AF7" s="178">
        <v>2001</v>
      </c>
      <c r="AG7" s="178"/>
      <c r="AH7" s="179" t="s">
        <v>2</v>
      </c>
      <c r="AI7" s="178">
        <v>2002</v>
      </c>
      <c r="AJ7" s="178"/>
      <c r="AK7" s="179" t="s">
        <v>2</v>
      </c>
      <c r="AL7" s="178">
        <v>2003</v>
      </c>
      <c r="AM7" s="178"/>
      <c r="AN7" s="179" t="s">
        <v>2</v>
      </c>
      <c r="AO7" s="178">
        <v>2004</v>
      </c>
      <c r="AP7" s="178"/>
      <c r="AQ7" s="179" t="s">
        <v>2</v>
      </c>
      <c r="AR7" s="178">
        <v>2005</v>
      </c>
      <c r="AS7" s="178"/>
      <c r="AT7" s="179" t="s">
        <v>2</v>
      </c>
      <c r="AU7" s="178">
        <v>2006</v>
      </c>
      <c r="AV7" s="178"/>
      <c r="AW7" s="179" t="s">
        <v>2</v>
      </c>
      <c r="AX7" s="178">
        <v>2007</v>
      </c>
      <c r="AY7" s="178"/>
      <c r="AZ7" s="179" t="s">
        <v>2</v>
      </c>
      <c r="BA7" s="178">
        <v>2008</v>
      </c>
      <c r="BB7" s="178"/>
      <c r="BC7" s="179" t="s">
        <v>2</v>
      </c>
      <c r="BD7" s="178">
        <v>2009</v>
      </c>
      <c r="BE7" s="178"/>
      <c r="BF7" s="179" t="s">
        <v>2</v>
      </c>
      <c r="BG7" s="178">
        <v>2010</v>
      </c>
      <c r="BH7" s="178"/>
      <c r="BI7" s="179" t="s">
        <v>2</v>
      </c>
      <c r="BJ7" s="178">
        <v>2011</v>
      </c>
      <c r="BK7" s="178"/>
      <c r="BL7" s="179" t="s">
        <v>2</v>
      </c>
      <c r="BM7" s="178">
        <v>2012</v>
      </c>
      <c r="BN7" s="178"/>
      <c r="BO7" s="179" t="s">
        <v>2</v>
      </c>
      <c r="BP7" s="178">
        <v>2013</v>
      </c>
      <c r="BQ7" s="178"/>
      <c r="BR7" s="179" t="s">
        <v>2</v>
      </c>
      <c r="BS7" s="178">
        <v>2014</v>
      </c>
      <c r="BT7" s="178"/>
      <c r="BU7" s="182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0"/>
      <c r="E8" s="17" t="s">
        <v>4</v>
      </c>
      <c r="F8" s="17" t="s">
        <v>5</v>
      </c>
      <c r="G8" s="180"/>
      <c r="H8" s="17" t="s">
        <v>4</v>
      </c>
      <c r="I8" s="17" t="s">
        <v>5</v>
      </c>
      <c r="J8" s="180"/>
      <c r="K8" s="17" t="s">
        <v>4</v>
      </c>
      <c r="L8" s="17" t="s">
        <v>5</v>
      </c>
      <c r="M8" s="180"/>
      <c r="N8" s="17" t="s">
        <v>4</v>
      </c>
      <c r="O8" s="17" t="s">
        <v>5</v>
      </c>
      <c r="P8" s="180"/>
      <c r="Q8" s="17" t="s">
        <v>4</v>
      </c>
      <c r="R8" s="17" t="s">
        <v>5</v>
      </c>
      <c r="S8" s="180"/>
      <c r="T8" s="17" t="s">
        <v>4</v>
      </c>
      <c r="U8" s="17" t="s">
        <v>5</v>
      </c>
      <c r="V8" s="180"/>
      <c r="W8" s="17" t="s">
        <v>4</v>
      </c>
      <c r="X8" s="17" t="s">
        <v>5</v>
      </c>
      <c r="Y8" s="180"/>
      <c r="Z8" s="17" t="s">
        <v>4</v>
      </c>
      <c r="AA8" s="17" t="s">
        <v>5</v>
      </c>
      <c r="AB8" s="180"/>
      <c r="AC8" s="17" t="s">
        <v>4</v>
      </c>
      <c r="AD8" s="17" t="s">
        <v>5</v>
      </c>
      <c r="AE8" s="180"/>
      <c r="AF8" s="17" t="s">
        <v>4</v>
      </c>
      <c r="AG8" s="17" t="s">
        <v>5</v>
      </c>
      <c r="AH8" s="180"/>
      <c r="AI8" s="17" t="s">
        <v>4</v>
      </c>
      <c r="AJ8" s="17" t="s">
        <v>5</v>
      </c>
      <c r="AK8" s="180"/>
      <c r="AL8" s="17" t="s">
        <v>4</v>
      </c>
      <c r="AM8" s="17" t="s">
        <v>5</v>
      </c>
      <c r="AN8" s="180"/>
      <c r="AO8" s="17" t="s">
        <v>4</v>
      </c>
      <c r="AP8" s="17" t="s">
        <v>5</v>
      </c>
      <c r="AQ8" s="180"/>
      <c r="AR8" s="17" t="s">
        <v>4</v>
      </c>
      <c r="AS8" s="17" t="s">
        <v>5</v>
      </c>
      <c r="AT8" s="180"/>
      <c r="AU8" s="17" t="s">
        <v>4</v>
      </c>
      <c r="AV8" s="17" t="s">
        <v>5</v>
      </c>
      <c r="AW8" s="180"/>
      <c r="AX8" s="17" t="s">
        <v>4</v>
      </c>
      <c r="AY8" s="17" t="s">
        <v>5</v>
      </c>
      <c r="AZ8" s="180"/>
      <c r="BA8" s="17" t="s">
        <v>4</v>
      </c>
      <c r="BB8" s="17" t="s">
        <v>5</v>
      </c>
      <c r="BC8" s="180"/>
      <c r="BD8" s="17" t="s">
        <v>4</v>
      </c>
      <c r="BE8" s="17" t="s">
        <v>5</v>
      </c>
      <c r="BF8" s="180"/>
      <c r="BG8" s="17" t="s">
        <v>4</v>
      </c>
      <c r="BH8" s="17" t="s">
        <v>5</v>
      </c>
      <c r="BI8" s="180"/>
      <c r="BJ8" s="17" t="s">
        <v>4</v>
      </c>
      <c r="BK8" s="17" t="s">
        <v>5</v>
      </c>
      <c r="BL8" s="180"/>
      <c r="BM8" s="17" t="s">
        <v>4</v>
      </c>
      <c r="BN8" s="17" t="s">
        <v>5</v>
      </c>
      <c r="BO8" s="180"/>
      <c r="BP8" s="17" t="s">
        <v>4</v>
      </c>
      <c r="BQ8" s="17" t="s">
        <v>5</v>
      </c>
      <c r="BR8" s="180"/>
      <c r="BS8" s="17" t="s">
        <v>4</v>
      </c>
      <c r="BT8" s="17" t="s">
        <v>5</v>
      </c>
      <c r="BU8" s="183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/>
      <c r="L9" s="20">
        <v>29249</v>
      </c>
      <c r="M9" s="21"/>
      <c r="N9" s="20"/>
      <c r="O9" s="20">
        <v>29537</v>
      </c>
      <c r="P9" s="21"/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W9" s="31"/>
    </row>
    <row r="10" spans="1:89" s="30" customFormat="1" ht="54" customHeight="1" x14ac:dyDescent="0.2">
      <c r="A10" s="32" t="s">
        <v>7</v>
      </c>
      <c r="B10" s="33">
        <v>28580</v>
      </c>
      <c r="C10" s="33">
        <v>31505</v>
      </c>
      <c r="D10" s="34">
        <f t="shared" ref="D10:D20" si="13">+C10/B10-1</f>
        <v>0.10234429671098666</v>
      </c>
      <c r="E10" s="33">
        <v>28336</v>
      </c>
      <c r="F10" s="33">
        <v>26591</v>
      </c>
      <c r="G10" s="34">
        <f t="shared" ref="G10:G21" si="14">+F10/E10-1</f>
        <v>-6.1582439299830649E-2</v>
      </c>
      <c r="H10" s="33">
        <v>28252</v>
      </c>
      <c r="I10" s="33">
        <v>27617</v>
      </c>
      <c r="J10" s="34">
        <f t="shared" ref="J10:J21" si="15">+I10/H10-1</f>
        <v>-2.2476284864788365E-2</v>
      </c>
      <c r="K10" s="33"/>
      <c r="L10" s="33">
        <v>29161</v>
      </c>
      <c r="M10" s="34"/>
      <c r="N10" s="33"/>
      <c r="O10" s="33">
        <v>30228</v>
      </c>
      <c r="P10" s="34"/>
      <c r="Q10" s="33">
        <v>28332</v>
      </c>
      <c r="R10" s="33">
        <v>35493</v>
      </c>
      <c r="S10" s="34">
        <v>0.25275307073274034</v>
      </c>
      <c r="T10" s="33">
        <v>28332</v>
      </c>
      <c r="U10" s="33">
        <v>40590</v>
      </c>
      <c r="V10" s="34">
        <v>0.43265565438373565</v>
      </c>
      <c r="W10" s="35">
        <v>32993</v>
      </c>
      <c r="X10" s="35">
        <v>43032</v>
      </c>
      <c r="Y10" s="34">
        <v>0.3042766647470676</v>
      </c>
      <c r="Z10" s="35">
        <v>32918</v>
      </c>
      <c r="AA10" s="35">
        <v>45763</v>
      </c>
      <c r="AB10" s="34">
        <v>0.39021204204386661</v>
      </c>
      <c r="AC10" s="35">
        <v>34062</v>
      </c>
      <c r="AD10" s="35">
        <v>46930</v>
      </c>
      <c r="AE10" s="34">
        <v>0.37778169220832591</v>
      </c>
      <c r="AF10" s="35">
        <v>38911</v>
      </c>
      <c r="AG10" s="35">
        <v>52515</v>
      </c>
      <c r="AH10" s="36">
        <v>0.34961835984682987</v>
      </c>
      <c r="AI10" s="35">
        <v>42465</v>
      </c>
      <c r="AJ10" s="35">
        <v>49170</v>
      </c>
      <c r="AK10" s="34">
        <f t="shared" si="0"/>
        <v>0.15789473684210531</v>
      </c>
      <c r="AL10" s="37">
        <v>45739</v>
      </c>
      <c r="AM10" s="37">
        <v>55704</v>
      </c>
      <c r="AN10" s="34">
        <f t="shared" si="1"/>
        <v>0.21786659087430849</v>
      </c>
      <c r="AO10" s="37">
        <v>47913</v>
      </c>
      <c r="AP10" s="37">
        <v>63523</v>
      </c>
      <c r="AQ10" s="34">
        <f t="shared" si="2"/>
        <v>0.32579884373760781</v>
      </c>
      <c r="AR10" s="38">
        <v>49722</v>
      </c>
      <c r="AS10" s="38">
        <v>68981</v>
      </c>
      <c r="AT10" s="34">
        <f t="shared" si="3"/>
        <v>0.38733357467519403</v>
      </c>
      <c r="AU10" s="38">
        <v>50089</v>
      </c>
      <c r="AV10" s="38">
        <v>65740</v>
      </c>
      <c r="AW10" s="34">
        <f t="shared" si="4"/>
        <v>0.31246381441034954</v>
      </c>
      <c r="AX10" s="39">
        <v>52468</v>
      </c>
      <c r="AY10" s="39">
        <v>60352</v>
      </c>
      <c r="AZ10" s="40">
        <f t="shared" si="5"/>
        <v>0.15026301745826021</v>
      </c>
      <c r="BA10" s="39">
        <v>52555</v>
      </c>
      <c r="BB10" s="39">
        <v>64972</v>
      </c>
      <c r="BC10" s="40">
        <f t="shared" si="6"/>
        <v>0.2362667681476549</v>
      </c>
      <c r="BD10" s="39">
        <v>54777</v>
      </c>
      <c r="BE10" s="39">
        <v>71909</v>
      </c>
      <c r="BF10" s="40">
        <f t="shared" si="7"/>
        <v>0.31275900469175011</v>
      </c>
      <c r="BG10" s="41">
        <v>55060</v>
      </c>
      <c r="BH10" s="41">
        <v>77694</v>
      </c>
      <c r="BI10" s="40">
        <f t="shared" si="8"/>
        <v>0.41107882310207056</v>
      </c>
      <c r="BJ10" s="41">
        <v>71397</v>
      </c>
      <c r="BK10" s="41">
        <v>87707</v>
      </c>
      <c r="BL10" s="40">
        <f t="shared" si="9"/>
        <v>0.22844097090914195</v>
      </c>
      <c r="BM10" s="41">
        <v>75620</v>
      </c>
      <c r="BN10" s="41">
        <v>104691</v>
      </c>
      <c r="BO10" s="40">
        <f t="shared" si="10"/>
        <v>0.38443533456757462</v>
      </c>
      <c r="BP10" s="41">
        <v>75726</v>
      </c>
      <c r="BQ10" s="41">
        <v>115781</v>
      </c>
      <c r="BR10" s="40">
        <f t="shared" si="11"/>
        <v>0.52894646488656472</v>
      </c>
      <c r="BS10" s="41">
        <v>76180</v>
      </c>
      <c r="BT10" s="41">
        <v>119815</v>
      </c>
      <c r="BU10" s="42">
        <f t="shared" si="12"/>
        <v>0.57278813336833823</v>
      </c>
      <c r="BW10" s="31"/>
    </row>
    <row r="11" spans="1:89" s="30" customFormat="1" ht="54" customHeight="1" x14ac:dyDescent="0.2">
      <c r="A11" s="32" t="s">
        <v>8</v>
      </c>
      <c r="B11" s="33">
        <v>27950</v>
      </c>
      <c r="C11" s="33">
        <v>30519</v>
      </c>
      <c r="D11" s="34">
        <f t="shared" si="13"/>
        <v>9.1914132379248725E-2</v>
      </c>
      <c r="E11" s="33">
        <v>28336</v>
      </c>
      <c r="F11" s="33">
        <v>26891</v>
      </c>
      <c r="G11" s="34">
        <f t="shared" si="14"/>
        <v>-5.0995200451722233E-2</v>
      </c>
      <c r="H11" s="33">
        <v>28252</v>
      </c>
      <c r="I11" s="33">
        <v>27904</v>
      </c>
      <c r="J11" s="34">
        <f t="shared" si="15"/>
        <v>-1.2317712020387894E-2</v>
      </c>
      <c r="K11" s="33"/>
      <c r="L11" s="33">
        <v>29562</v>
      </c>
      <c r="M11" s="34"/>
      <c r="N11" s="33"/>
      <c r="O11" s="33">
        <v>30081</v>
      </c>
      <c r="P11" s="34"/>
      <c r="Q11" s="33">
        <v>28332</v>
      </c>
      <c r="R11" s="33">
        <v>36494</v>
      </c>
      <c r="S11" s="34">
        <v>0.2880841451362417</v>
      </c>
      <c r="T11" s="33">
        <v>28332</v>
      </c>
      <c r="U11" s="33">
        <v>40617</v>
      </c>
      <c r="V11" s="34">
        <v>0.43360864040660729</v>
      </c>
      <c r="W11" s="35">
        <v>32993</v>
      </c>
      <c r="X11" s="35">
        <v>42316</v>
      </c>
      <c r="Y11" s="34">
        <v>0.28257509168611517</v>
      </c>
      <c r="Z11" s="35">
        <v>32918</v>
      </c>
      <c r="AA11" s="35">
        <v>45597</v>
      </c>
      <c r="AB11" s="34">
        <v>0.38516920833586488</v>
      </c>
      <c r="AC11" s="35">
        <v>34062</v>
      </c>
      <c r="AD11" s="35">
        <v>48436</v>
      </c>
      <c r="AE11" s="34">
        <v>0.42199518525042579</v>
      </c>
      <c r="AF11" s="35">
        <v>38911</v>
      </c>
      <c r="AG11" s="35">
        <v>53161</v>
      </c>
      <c r="AH11" s="36">
        <v>0.36622034900156764</v>
      </c>
      <c r="AI11" s="35">
        <v>44417</v>
      </c>
      <c r="AJ11" s="35">
        <v>49652</v>
      </c>
      <c r="AK11" s="34">
        <f t="shared" si="0"/>
        <v>0.1178602787221108</v>
      </c>
      <c r="AL11" s="37">
        <v>45583</v>
      </c>
      <c r="AM11" s="37">
        <v>56103</v>
      </c>
      <c r="AN11" s="34">
        <f t="shared" si="1"/>
        <v>0.23078779369501778</v>
      </c>
      <c r="AO11" s="37">
        <v>48515</v>
      </c>
      <c r="AP11" s="37">
        <v>64462</v>
      </c>
      <c r="AQ11" s="34">
        <f t="shared" si="2"/>
        <v>0.32870246315572493</v>
      </c>
      <c r="AR11" s="38">
        <v>49722</v>
      </c>
      <c r="AS11" s="38">
        <v>69689</v>
      </c>
      <c r="AT11" s="34">
        <f t="shared" si="3"/>
        <v>0.40157274445919322</v>
      </c>
      <c r="AU11" s="38">
        <v>52073</v>
      </c>
      <c r="AV11" s="38">
        <v>64640</v>
      </c>
      <c r="AW11" s="34">
        <f t="shared" si="4"/>
        <v>0.24133428072129504</v>
      </c>
      <c r="AX11" s="39">
        <v>52468</v>
      </c>
      <c r="AY11" s="39">
        <v>60070</v>
      </c>
      <c r="AZ11" s="40">
        <f t="shared" si="5"/>
        <v>0.14488831287642001</v>
      </c>
      <c r="BA11" s="39">
        <v>53950</v>
      </c>
      <c r="BB11" s="39">
        <v>65772</v>
      </c>
      <c r="BC11" s="40">
        <f t="shared" si="6"/>
        <v>0.21912882298424474</v>
      </c>
      <c r="BD11" s="39">
        <v>55353</v>
      </c>
      <c r="BE11" s="39">
        <v>72312</v>
      </c>
      <c r="BF11" s="40">
        <f t="shared" si="7"/>
        <v>0.30637905804563448</v>
      </c>
      <c r="BG11" s="41">
        <v>57060</v>
      </c>
      <c r="BH11" s="41">
        <v>78801</v>
      </c>
      <c r="BI11" s="40">
        <f t="shared" si="8"/>
        <v>0.38101997896950568</v>
      </c>
      <c r="BJ11" s="41">
        <v>72785</v>
      </c>
      <c r="BK11" s="41">
        <v>89441</v>
      </c>
      <c r="BL11" s="40">
        <f t="shared" si="9"/>
        <v>0.22883835955210552</v>
      </c>
      <c r="BM11" s="41">
        <v>75676</v>
      </c>
      <c r="BN11" s="41">
        <v>106111</v>
      </c>
      <c r="BO11" s="40">
        <f t="shared" si="10"/>
        <v>0.4021750621068767</v>
      </c>
      <c r="BP11" s="41">
        <v>75726</v>
      </c>
      <c r="BQ11" s="41">
        <v>116370</v>
      </c>
      <c r="BR11" s="40">
        <f t="shared" si="11"/>
        <v>0.53672450677442352</v>
      </c>
      <c r="BS11" s="41">
        <v>76180</v>
      </c>
      <c r="BT11" s="41">
        <v>118968</v>
      </c>
      <c r="BU11" s="42">
        <f t="shared" si="12"/>
        <v>0.56166972958781836</v>
      </c>
      <c r="BW11" s="31"/>
    </row>
    <row r="12" spans="1:89" s="30" customFormat="1" ht="54" customHeight="1" x14ac:dyDescent="0.2">
      <c r="A12" s="32" t="s">
        <v>9</v>
      </c>
      <c r="B12" s="33">
        <v>28280</v>
      </c>
      <c r="C12" s="33">
        <v>30244</v>
      </c>
      <c r="D12" s="34">
        <f t="shared" si="13"/>
        <v>6.9448373408769415E-2</v>
      </c>
      <c r="E12" s="33">
        <v>28336</v>
      </c>
      <c r="F12" s="33">
        <v>26992</v>
      </c>
      <c r="G12" s="34">
        <f t="shared" si="14"/>
        <v>-4.743083003952564E-2</v>
      </c>
      <c r="H12" s="33">
        <v>28252</v>
      </c>
      <c r="I12" s="33">
        <v>28288</v>
      </c>
      <c r="J12" s="34">
        <f t="shared" si="15"/>
        <v>1.2742460710746251E-3</v>
      </c>
      <c r="K12" s="33"/>
      <c r="L12" s="33">
        <v>29295</v>
      </c>
      <c r="M12" s="34"/>
      <c r="N12" s="33"/>
      <c r="O12" s="33">
        <v>30682</v>
      </c>
      <c r="P12" s="34"/>
      <c r="Q12" s="33">
        <v>28332</v>
      </c>
      <c r="R12" s="33">
        <v>37633</v>
      </c>
      <c r="S12" s="34">
        <v>0.32828603698997605</v>
      </c>
      <c r="T12" s="33">
        <v>28332</v>
      </c>
      <c r="U12" s="33">
        <v>40976</v>
      </c>
      <c r="V12" s="34">
        <v>0.44627982493293805</v>
      </c>
      <c r="W12" s="35">
        <v>32993</v>
      </c>
      <c r="X12" s="35">
        <v>41775</v>
      </c>
      <c r="Y12" s="34">
        <v>0.2661776740520716</v>
      </c>
      <c r="Z12" s="35">
        <v>32918</v>
      </c>
      <c r="AA12" s="35">
        <v>45361</v>
      </c>
      <c r="AB12" s="34">
        <v>0.37799987848593464</v>
      </c>
      <c r="AC12" s="35">
        <v>34062</v>
      </c>
      <c r="AD12" s="35">
        <v>48846</v>
      </c>
      <c r="AE12" s="34">
        <v>0.43403205918618992</v>
      </c>
      <c r="AF12" s="35">
        <v>38911</v>
      </c>
      <c r="AG12" s="35">
        <v>53304</v>
      </c>
      <c r="AH12" s="36">
        <v>0.36989540232839047</v>
      </c>
      <c r="AI12" s="35">
        <v>44232</v>
      </c>
      <c r="AJ12" s="35">
        <v>49684</v>
      </c>
      <c r="AK12" s="34">
        <f t="shared" si="0"/>
        <v>0.12325917887502258</v>
      </c>
      <c r="AL12" s="37">
        <v>45583</v>
      </c>
      <c r="AM12" s="37">
        <v>57130</v>
      </c>
      <c r="AN12" s="34">
        <f t="shared" si="1"/>
        <v>0.25331812298444589</v>
      </c>
      <c r="AO12" s="37">
        <v>48791</v>
      </c>
      <c r="AP12" s="37">
        <v>65130</v>
      </c>
      <c r="AQ12" s="34">
        <f t="shared" si="2"/>
        <v>0.334877333934537</v>
      </c>
      <c r="AR12" s="38">
        <v>49722</v>
      </c>
      <c r="AS12" s="38">
        <v>70028</v>
      </c>
      <c r="AT12" s="34">
        <f t="shared" si="3"/>
        <v>0.40839065202526048</v>
      </c>
      <c r="AU12" s="38">
        <v>52573</v>
      </c>
      <c r="AV12" s="38">
        <v>63656</v>
      </c>
      <c r="AW12" s="34">
        <f t="shared" si="4"/>
        <v>0.21081163334791619</v>
      </c>
      <c r="AX12" s="39">
        <v>52468</v>
      </c>
      <c r="AY12" s="39">
        <v>60368</v>
      </c>
      <c r="AZ12" s="40">
        <f t="shared" si="5"/>
        <v>0.15056796523595328</v>
      </c>
      <c r="BA12" s="39">
        <v>53969</v>
      </c>
      <c r="BB12" s="39">
        <v>66345</v>
      </c>
      <c r="BC12" s="40">
        <f t="shared" si="6"/>
        <v>0.22931683003205539</v>
      </c>
      <c r="BD12" s="39">
        <v>55353</v>
      </c>
      <c r="BE12" s="39">
        <v>72985</v>
      </c>
      <c r="BF12" s="40">
        <f t="shared" si="7"/>
        <v>0.31853738731414749</v>
      </c>
      <c r="BG12" s="43">
        <v>56970</v>
      </c>
      <c r="BH12" s="43">
        <v>79730</v>
      </c>
      <c r="BI12" s="40">
        <f t="shared" si="8"/>
        <v>0.39950851325258907</v>
      </c>
      <c r="BJ12" s="41">
        <v>72785</v>
      </c>
      <c r="BK12" s="41">
        <v>90564</v>
      </c>
      <c r="BL12" s="40">
        <f t="shared" si="9"/>
        <v>0.24426736278079275</v>
      </c>
      <c r="BM12" s="41">
        <v>75676</v>
      </c>
      <c r="BN12" s="41">
        <v>107320</v>
      </c>
      <c r="BO12" s="40">
        <f t="shared" si="10"/>
        <v>0.41815106506686406</v>
      </c>
      <c r="BP12" s="41">
        <v>75726</v>
      </c>
      <c r="BQ12" s="41">
        <v>117015</v>
      </c>
      <c r="BR12" s="40">
        <f t="shared" si="11"/>
        <v>0.54524205688931149</v>
      </c>
      <c r="BS12" s="41">
        <v>76283</v>
      </c>
      <c r="BT12" s="41">
        <v>117975</v>
      </c>
      <c r="BU12" s="42">
        <f t="shared" si="12"/>
        <v>0.54654379088394522</v>
      </c>
      <c r="BW12" s="31"/>
    </row>
    <row r="13" spans="1:89" s="30" customFormat="1" ht="54" customHeight="1" x14ac:dyDescent="0.2">
      <c r="A13" s="32" t="s">
        <v>10</v>
      </c>
      <c r="B13" s="33">
        <v>28280</v>
      </c>
      <c r="C13" s="33">
        <v>29767</v>
      </c>
      <c r="D13" s="34">
        <f t="shared" si="13"/>
        <v>5.2581329561527612E-2</v>
      </c>
      <c r="E13" s="33">
        <v>28336</v>
      </c>
      <c r="F13" s="33">
        <v>26994</v>
      </c>
      <c r="G13" s="34">
        <f t="shared" si="14"/>
        <v>-4.7360248447204989E-2</v>
      </c>
      <c r="H13" s="33">
        <v>28252</v>
      </c>
      <c r="I13" s="33">
        <v>27785</v>
      </c>
      <c r="J13" s="34">
        <f t="shared" si="15"/>
        <v>-1.6529803199773485E-2</v>
      </c>
      <c r="K13" s="33"/>
      <c r="L13" s="33">
        <v>29372</v>
      </c>
      <c r="M13" s="34"/>
      <c r="N13" s="33"/>
      <c r="O13" s="33">
        <v>31370</v>
      </c>
      <c r="P13" s="34"/>
      <c r="Q13" s="33">
        <v>28332</v>
      </c>
      <c r="R13" s="33">
        <v>38184</v>
      </c>
      <c r="S13" s="34">
        <v>0.34773401101228285</v>
      </c>
      <c r="T13" s="33">
        <v>28332</v>
      </c>
      <c r="U13" s="33">
        <v>41108</v>
      </c>
      <c r="V13" s="34">
        <v>0.45093886771142166</v>
      </c>
      <c r="W13" s="35">
        <v>32993</v>
      </c>
      <c r="X13" s="35">
        <v>41615</v>
      </c>
      <c r="Y13" s="34">
        <v>0.26132816051889796</v>
      </c>
      <c r="Z13" s="35">
        <v>32939</v>
      </c>
      <c r="AA13" s="35">
        <v>45942</v>
      </c>
      <c r="AB13" s="34">
        <v>0.39476001092929347</v>
      </c>
      <c r="AC13" s="35">
        <v>35286</v>
      </c>
      <c r="AD13" s="35">
        <v>49433</v>
      </c>
      <c r="AE13" s="34">
        <v>0.40092387915887318</v>
      </c>
      <c r="AF13" s="35">
        <v>39591</v>
      </c>
      <c r="AG13" s="35">
        <v>54034</v>
      </c>
      <c r="AH13" s="36">
        <v>0.364805132479604</v>
      </c>
      <c r="AI13" s="35">
        <v>44333</v>
      </c>
      <c r="AJ13" s="35">
        <v>51171</v>
      </c>
      <c r="AK13" s="34">
        <f t="shared" si="0"/>
        <v>0.15424176121624966</v>
      </c>
      <c r="AL13" s="37">
        <v>45016</v>
      </c>
      <c r="AM13" s="37">
        <v>58431</v>
      </c>
      <c r="AN13" s="34">
        <f t="shared" si="1"/>
        <v>0.29800515372312075</v>
      </c>
      <c r="AO13" s="37">
        <v>48791</v>
      </c>
      <c r="AP13" s="37">
        <v>66529</v>
      </c>
      <c r="AQ13" s="34">
        <f t="shared" si="2"/>
        <v>0.36355065483388338</v>
      </c>
      <c r="AR13" s="38">
        <v>49722</v>
      </c>
      <c r="AS13" s="38">
        <v>70682</v>
      </c>
      <c r="AT13" s="34">
        <f t="shared" si="3"/>
        <v>0.42154378343590371</v>
      </c>
      <c r="AU13" s="38">
        <v>52636</v>
      </c>
      <c r="AV13" s="38">
        <v>63921</v>
      </c>
      <c r="AW13" s="34">
        <f t="shared" si="4"/>
        <v>0.21439699065278517</v>
      </c>
      <c r="AX13" s="39">
        <v>52468</v>
      </c>
      <c r="AY13" s="39">
        <v>60139</v>
      </c>
      <c r="AZ13" s="40">
        <f t="shared" si="5"/>
        <v>0.14620340016772126</v>
      </c>
      <c r="BA13" s="39">
        <v>53969</v>
      </c>
      <c r="BB13" s="39">
        <v>66926</v>
      </c>
      <c r="BC13" s="40">
        <f t="shared" si="6"/>
        <v>0.24008226945098121</v>
      </c>
      <c r="BD13" s="39">
        <v>54721</v>
      </c>
      <c r="BE13" s="39">
        <v>73774</v>
      </c>
      <c r="BF13" s="40">
        <f t="shared" si="7"/>
        <v>0.3481844264541949</v>
      </c>
      <c r="BG13" s="43">
        <v>56970</v>
      </c>
      <c r="BH13" s="43">
        <v>80490</v>
      </c>
      <c r="BI13" s="40">
        <f t="shared" si="8"/>
        <v>0.41284886782517116</v>
      </c>
      <c r="BJ13" s="41">
        <v>72785</v>
      </c>
      <c r="BK13" s="41">
        <v>92255</v>
      </c>
      <c r="BL13" s="40">
        <f t="shared" si="9"/>
        <v>0.26750017173868246</v>
      </c>
      <c r="BM13" s="41">
        <v>75676</v>
      </c>
      <c r="BN13" s="41">
        <v>108785</v>
      </c>
      <c r="BO13" s="40">
        <f t="shared" si="10"/>
        <v>0.43750991067181144</v>
      </c>
      <c r="BP13" s="41">
        <v>75726</v>
      </c>
      <c r="BQ13" s="41">
        <v>117528</v>
      </c>
      <c r="BR13" s="40">
        <f t="shared" si="11"/>
        <v>0.55201648046905949</v>
      </c>
      <c r="BS13" s="41">
        <v>76519</v>
      </c>
      <c r="BT13" s="41">
        <v>117311</v>
      </c>
      <c r="BU13" s="42">
        <f t="shared" si="12"/>
        <v>0.53309635515362208</v>
      </c>
      <c r="BW13" s="31"/>
    </row>
    <row r="14" spans="1:89" s="30" customFormat="1" ht="54" customHeight="1" x14ac:dyDescent="0.2">
      <c r="A14" s="32" t="s">
        <v>11</v>
      </c>
      <c r="B14" s="33">
        <v>28308</v>
      </c>
      <c r="C14" s="33">
        <v>29428</v>
      </c>
      <c r="D14" s="34">
        <f t="shared" si="13"/>
        <v>3.9564787339268159E-2</v>
      </c>
      <c r="E14" s="33">
        <v>28336</v>
      </c>
      <c r="F14" s="33">
        <v>26941</v>
      </c>
      <c r="G14" s="34">
        <f t="shared" si="14"/>
        <v>-4.9230660643704072E-2</v>
      </c>
      <c r="H14" s="33">
        <v>28252</v>
      </c>
      <c r="I14" s="33">
        <v>27784</v>
      </c>
      <c r="J14" s="34">
        <f t="shared" si="15"/>
        <v>-1.6565198923970015E-2</v>
      </c>
      <c r="K14" s="33"/>
      <c r="L14" s="33">
        <v>29407</v>
      </c>
      <c r="M14" s="34"/>
      <c r="N14" s="33"/>
      <c r="O14" s="33">
        <v>31501</v>
      </c>
      <c r="P14" s="34"/>
      <c r="Q14" s="33">
        <v>28332</v>
      </c>
      <c r="R14" s="33">
        <v>38440</v>
      </c>
      <c r="S14" s="34">
        <v>0.35676973034025128</v>
      </c>
      <c r="T14" s="33">
        <v>28332</v>
      </c>
      <c r="U14" s="33">
        <v>41507</v>
      </c>
      <c r="V14" s="34">
        <v>0.46502188338274753</v>
      </c>
      <c r="W14" s="35">
        <v>33143</v>
      </c>
      <c r="X14" s="35">
        <v>42839</v>
      </c>
      <c r="Y14" s="34">
        <v>0.29255046314455546</v>
      </c>
      <c r="Z14" s="35">
        <v>32939</v>
      </c>
      <c r="AA14" s="35">
        <v>46766</v>
      </c>
      <c r="AB14" s="34">
        <v>0.41977594948237651</v>
      </c>
      <c r="AC14" s="35">
        <v>35286</v>
      </c>
      <c r="AD14" s="35">
        <v>49667</v>
      </c>
      <c r="AE14" s="34">
        <v>0.40755540440968097</v>
      </c>
      <c r="AF14" s="35">
        <v>39591</v>
      </c>
      <c r="AG14" s="35">
        <v>54551</v>
      </c>
      <c r="AH14" s="36">
        <v>0.37786365588138726</v>
      </c>
      <c r="AI14" s="35">
        <v>44406</v>
      </c>
      <c r="AJ14" s="35">
        <v>51142</v>
      </c>
      <c r="AK14" s="34">
        <f t="shared" si="0"/>
        <v>0.15169121289915788</v>
      </c>
      <c r="AL14" s="44">
        <v>44936</v>
      </c>
      <c r="AM14" s="44">
        <v>59011</v>
      </c>
      <c r="AN14" s="34">
        <f t="shared" si="1"/>
        <v>0.31322325084564717</v>
      </c>
      <c r="AO14" s="44">
        <v>48791</v>
      </c>
      <c r="AP14" s="44">
        <v>66892</v>
      </c>
      <c r="AQ14" s="34">
        <f t="shared" si="2"/>
        <v>0.37099055153614402</v>
      </c>
      <c r="AR14" s="45">
        <v>49722</v>
      </c>
      <c r="AS14" s="45">
        <v>70635</v>
      </c>
      <c r="AT14" s="34">
        <f t="shared" si="3"/>
        <v>0.42059852781464935</v>
      </c>
      <c r="AU14" s="45">
        <v>52636</v>
      </c>
      <c r="AV14" s="45">
        <v>63113</v>
      </c>
      <c r="AW14" s="34">
        <f t="shared" si="4"/>
        <v>0.19904628011247061</v>
      </c>
      <c r="AX14" s="46">
        <v>52468</v>
      </c>
      <c r="AY14" s="46">
        <v>60175</v>
      </c>
      <c r="AZ14" s="40">
        <f t="shared" si="5"/>
        <v>0.14688953266753058</v>
      </c>
      <c r="BA14" s="39">
        <v>53969</v>
      </c>
      <c r="BB14" s="46">
        <v>67609</v>
      </c>
      <c r="BC14" s="40">
        <f t="shared" si="6"/>
        <v>0.25273768274379727</v>
      </c>
      <c r="BD14" s="39">
        <v>55029</v>
      </c>
      <c r="BE14" s="46">
        <v>74594</v>
      </c>
      <c r="BF14" s="40">
        <f t="shared" si="7"/>
        <v>0.35553980628395943</v>
      </c>
      <c r="BG14" s="43">
        <v>60642</v>
      </c>
      <c r="BH14" s="43">
        <v>80780</v>
      </c>
      <c r="BI14" s="40">
        <f t="shared" si="8"/>
        <v>0.33208007651462679</v>
      </c>
      <c r="BJ14" s="41">
        <v>72785</v>
      </c>
      <c r="BK14" s="41">
        <v>93387</v>
      </c>
      <c r="BL14" s="40">
        <f t="shared" si="9"/>
        <v>0.28305282681871269</v>
      </c>
      <c r="BM14" s="41">
        <v>75676</v>
      </c>
      <c r="BN14" s="41">
        <v>109709</v>
      </c>
      <c r="BO14" s="40">
        <f t="shared" si="10"/>
        <v>0.44971985834346428</v>
      </c>
      <c r="BP14" s="41">
        <v>75726</v>
      </c>
      <c r="BQ14" s="41">
        <v>117863</v>
      </c>
      <c r="BR14" s="40">
        <f t="shared" si="11"/>
        <v>0.5564403243271796</v>
      </c>
      <c r="BS14" s="41">
        <v>76519</v>
      </c>
      <c r="BT14" s="41">
        <v>117231</v>
      </c>
      <c r="BU14" s="42">
        <f t="shared" si="12"/>
        <v>0.53205086318430705</v>
      </c>
      <c r="BW14" s="31"/>
    </row>
    <row r="15" spans="1:89" s="30" customFormat="1" ht="54" customHeight="1" x14ac:dyDescent="0.2">
      <c r="A15" s="32" t="s">
        <v>12</v>
      </c>
      <c r="B15" s="33">
        <v>28303</v>
      </c>
      <c r="C15" s="33">
        <v>29339</v>
      </c>
      <c r="D15" s="34">
        <f t="shared" si="13"/>
        <v>3.6603893580185787E-2</v>
      </c>
      <c r="E15" s="33">
        <v>28252</v>
      </c>
      <c r="F15" s="33">
        <v>27117</v>
      </c>
      <c r="G15" s="34">
        <f t="shared" si="14"/>
        <v>-4.0174146963046886E-2</v>
      </c>
      <c r="H15" s="33">
        <v>28252</v>
      </c>
      <c r="I15" s="33">
        <v>28628</v>
      </c>
      <c r="J15" s="34">
        <f t="shared" si="15"/>
        <v>1.3308792297890504E-2</v>
      </c>
      <c r="K15" s="33"/>
      <c r="L15" s="33">
        <v>29348</v>
      </c>
      <c r="M15" s="34"/>
      <c r="N15" s="33"/>
      <c r="O15" s="33">
        <v>31887</v>
      </c>
      <c r="P15" s="34"/>
      <c r="Q15" s="33">
        <v>28332</v>
      </c>
      <c r="R15" s="33">
        <v>38975</v>
      </c>
      <c r="S15" s="34">
        <v>0.37565297190456026</v>
      </c>
      <c r="T15" s="33">
        <v>29217</v>
      </c>
      <c r="U15" s="33">
        <v>41274</v>
      </c>
      <c r="V15" s="34">
        <v>0.4126707054112333</v>
      </c>
      <c r="W15" s="35">
        <v>33183</v>
      </c>
      <c r="X15" s="35">
        <v>43402</v>
      </c>
      <c r="Y15" s="34">
        <v>0.30795889461471226</v>
      </c>
      <c r="Z15" s="35">
        <v>32939</v>
      </c>
      <c r="AA15" s="35">
        <v>47166</v>
      </c>
      <c r="AB15" s="34">
        <v>0.43191960897416437</v>
      </c>
      <c r="AC15" s="35">
        <v>35476</v>
      </c>
      <c r="AD15" s="35">
        <v>50410</v>
      </c>
      <c r="AE15" s="34">
        <v>0.42096064945315148</v>
      </c>
      <c r="AF15" s="35">
        <v>39591</v>
      </c>
      <c r="AG15" s="35">
        <v>54165</v>
      </c>
      <c r="AH15" s="36">
        <v>0.36811396529514284</v>
      </c>
      <c r="AI15" s="35">
        <v>44326</v>
      </c>
      <c r="AJ15" s="35">
        <v>51074</v>
      </c>
      <c r="AK15" s="34">
        <f t="shared" si="0"/>
        <v>0.15223570816225229</v>
      </c>
      <c r="AL15" s="44">
        <v>45271</v>
      </c>
      <c r="AM15" s="44">
        <v>58977</v>
      </c>
      <c r="AN15" s="34">
        <f t="shared" si="1"/>
        <v>0.3027545227629167</v>
      </c>
      <c r="AO15" s="44">
        <v>48877</v>
      </c>
      <c r="AP15" s="44">
        <v>67234</v>
      </c>
      <c r="AQ15" s="34">
        <f t="shared" si="2"/>
        <v>0.37557542402356936</v>
      </c>
      <c r="AR15" s="45">
        <v>49722</v>
      </c>
      <c r="AS15" s="45">
        <v>70197</v>
      </c>
      <c r="AT15" s="34">
        <f t="shared" si="3"/>
        <v>0.41178954989742977</v>
      </c>
      <c r="AU15" s="45">
        <v>52636</v>
      </c>
      <c r="AV15" s="45">
        <v>62216</v>
      </c>
      <c r="AW15" s="34">
        <f t="shared" si="4"/>
        <v>0.18200471160422516</v>
      </c>
      <c r="AX15" s="46">
        <v>52468</v>
      </c>
      <c r="AY15" s="46">
        <v>60959</v>
      </c>
      <c r="AZ15" s="40">
        <f t="shared" si="5"/>
        <v>0.1618319737744911</v>
      </c>
      <c r="BA15" s="46">
        <v>53969</v>
      </c>
      <c r="BB15" s="46">
        <v>68319</v>
      </c>
      <c r="BC15" s="40">
        <f t="shared" si="6"/>
        <v>0.26589338323852574</v>
      </c>
      <c r="BD15" s="46">
        <v>55027</v>
      </c>
      <c r="BE15" s="46">
        <v>74718</v>
      </c>
      <c r="BF15" s="40">
        <f t="shared" si="7"/>
        <v>0.35784251367510489</v>
      </c>
      <c r="BG15" s="43">
        <v>63311</v>
      </c>
      <c r="BH15" s="43">
        <v>81486</v>
      </c>
      <c r="BI15" s="40">
        <f t="shared" si="8"/>
        <v>0.28707491589139322</v>
      </c>
      <c r="BJ15" s="41">
        <v>72785</v>
      </c>
      <c r="BK15" s="41">
        <v>95370</v>
      </c>
      <c r="BL15" s="40">
        <f t="shared" si="9"/>
        <v>0.31029745139795284</v>
      </c>
      <c r="BM15" s="41">
        <v>75676</v>
      </c>
      <c r="BN15" s="41">
        <v>111005</v>
      </c>
      <c r="BO15" s="40">
        <f t="shared" si="10"/>
        <v>0.46684549923357466</v>
      </c>
      <c r="BP15" s="41">
        <v>75726</v>
      </c>
      <c r="BQ15" s="41">
        <v>118201</v>
      </c>
      <c r="BR15" s="40">
        <f t="shared" si="11"/>
        <v>0.56090378469746183</v>
      </c>
      <c r="BS15" s="41">
        <v>76553</v>
      </c>
      <c r="BT15" s="41">
        <v>117130</v>
      </c>
      <c r="BU15" s="42">
        <f t="shared" si="12"/>
        <v>0.53005107572531451</v>
      </c>
      <c r="BW15" s="31"/>
    </row>
    <row r="16" spans="1:89" s="30" customFormat="1" ht="54" customHeight="1" x14ac:dyDescent="0.2">
      <c r="A16" s="32" t="s">
        <v>13</v>
      </c>
      <c r="B16" s="33">
        <v>28303</v>
      </c>
      <c r="C16" s="33">
        <v>28869</v>
      </c>
      <c r="D16" s="34">
        <f t="shared" si="13"/>
        <v>1.9997880083383324E-2</v>
      </c>
      <c r="E16" s="33">
        <v>28252</v>
      </c>
      <c r="F16" s="33">
        <v>27174</v>
      </c>
      <c r="G16" s="34">
        <f t="shared" si="14"/>
        <v>-3.8156590683845359E-2</v>
      </c>
      <c r="H16" s="33">
        <v>28252</v>
      </c>
      <c r="I16" s="33">
        <v>27905</v>
      </c>
      <c r="J16" s="34">
        <f t="shared" si="15"/>
        <v>-1.2282316296191365E-2</v>
      </c>
      <c r="K16" s="33"/>
      <c r="L16" s="33">
        <v>29391</v>
      </c>
      <c r="M16" s="34"/>
      <c r="N16" s="33"/>
      <c r="O16" s="33">
        <v>32422</v>
      </c>
      <c r="P16" s="34"/>
      <c r="Q16" s="33">
        <v>28332</v>
      </c>
      <c r="R16" s="33">
        <v>39241</v>
      </c>
      <c r="S16" s="34">
        <v>0.38504164901877735</v>
      </c>
      <c r="T16" s="33">
        <v>29217</v>
      </c>
      <c r="U16" s="33">
        <v>41738</v>
      </c>
      <c r="V16" s="34">
        <v>0.42855187048636068</v>
      </c>
      <c r="W16" s="35">
        <v>32922</v>
      </c>
      <c r="X16" s="35">
        <v>44065</v>
      </c>
      <c r="Y16" s="34">
        <v>0.33846667881659687</v>
      </c>
      <c r="Z16" s="35">
        <v>32939</v>
      </c>
      <c r="AA16" s="35">
        <v>47129</v>
      </c>
      <c r="AB16" s="34">
        <v>0.430796320471174</v>
      </c>
      <c r="AC16" s="35">
        <v>37686</v>
      </c>
      <c r="AD16" s="35">
        <v>51382</v>
      </c>
      <c r="AE16" s="34">
        <v>0.3634240832139255</v>
      </c>
      <c r="AF16" s="35">
        <v>39591</v>
      </c>
      <c r="AG16" s="35">
        <v>51646</v>
      </c>
      <c r="AH16" s="36">
        <v>0.30448839382687987</v>
      </c>
      <c r="AI16" s="35">
        <v>43667</v>
      </c>
      <c r="AJ16" s="35">
        <v>51714</v>
      </c>
      <c r="AK16" s="34">
        <f t="shared" si="0"/>
        <v>0.18428103602262569</v>
      </c>
      <c r="AL16" s="44">
        <v>45241</v>
      </c>
      <c r="AM16" s="44">
        <v>59538</v>
      </c>
      <c r="AN16" s="34">
        <f t="shared" si="1"/>
        <v>0.31601865564421661</v>
      </c>
      <c r="AO16" s="44">
        <v>48877</v>
      </c>
      <c r="AP16" s="44">
        <v>67683</v>
      </c>
      <c r="AQ16" s="34">
        <f t="shared" si="2"/>
        <v>0.38476174887984116</v>
      </c>
      <c r="AR16" s="45">
        <v>49821</v>
      </c>
      <c r="AS16" s="45">
        <v>69687</v>
      </c>
      <c r="AT16" s="34">
        <f t="shared" si="3"/>
        <v>0.39874751610766546</v>
      </c>
      <c r="AU16" s="45">
        <v>52636</v>
      </c>
      <c r="AV16" s="45">
        <v>61646</v>
      </c>
      <c r="AW16" s="34">
        <f t="shared" si="4"/>
        <v>0.17117562124781527</v>
      </c>
      <c r="AX16" s="46">
        <v>52555</v>
      </c>
      <c r="AY16" s="46">
        <v>61902</v>
      </c>
      <c r="AZ16" s="40">
        <f t="shared" si="5"/>
        <v>0.17785177433165256</v>
      </c>
      <c r="BA16" s="46">
        <v>53969</v>
      </c>
      <c r="BB16" s="46">
        <v>68994</v>
      </c>
      <c r="BC16" s="40">
        <f t="shared" si="6"/>
        <v>0.27840056328633112</v>
      </c>
      <c r="BD16" s="46">
        <v>55027</v>
      </c>
      <c r="BE16" s="46">
        <v>75275</v>
      </c>
      <c r="BF16" s="40">
        <f t="shared" si="7"/>
        <v>0.36796481727152131</v>
      </c>
      <c r="BG16" s="43">
        <v>63311</v>
      </c>
      <c r="BH16" s="43">
        <v>81914</v>
      </c>
      <c r="BI16" s="40">
        <f t="shared" si="8"/>
        <v>0.29383519451596096</v>
      </c>
      <c r="BJ16" s="41">
        <v>75609</v>
      </c>
      <c r="BK16" s="41">
        <v>97014</v>
      </c>
      <c r="BL16" s="40">
        <f t="shared" si="9"/>
        <v>0.28310121810895539</v>
      </c>
      <c r="BM16" s="41">
        <v>75676</v>
      </c>
      <c r="BN16" s="41">
        <v>111979</v>
      </c>
      <c r="BO16" s="40">
        <f t="shared" si="10"/>
        <v>0.47971615835932124</v>
      </c>
      <c r="BP16" s="41">
        <v>75726</v>
      </c>
      <c r="BQ16" s="41">
        <v>118478</v>
      </c>
      <c r="BR16" s="40">
        <f t="shared" si="11"/>
        <v>0.56456170932044469</v>
      </c>
      <c r="BS16" s="41">
        <v>76553</v>
      </c>
      <c r="BT16" s="41">
        <v>116873</v>
      </c>
      <c r="BU16" s="42">
        <f t="shared" si="12"/>
        <v>0.52669392447062813</v>
      </c>
      <c r="BW16" s="31"/>
    </row>
    <row r="17" spans="1:75" s="30" customFormat="1" ht="54" customHeight="1" x14ac:dyDescent="0.2">
      <c r="A17" s="32" t="s">
        <v>14</v>
      </c>
      <c r="B17" s="33">
        <v>28303</v>
      </c>
      <c r="C17" s="33">
        <v>29022</v>
      </c>
      <c r="D17" s="34">
        <f t="shared" si="13"/>
        <v>2.5403667455746737E-2</v>
      </c>
      <c r="E17" s="33">
        <v>28252</v>
      </c>
      <c r="F17" s="33">
        <v>27198</v>
      </c>
      <c r="G17" s="34">
        <f t="shared" si="14"/>
        <v>-3.730709330312898E-2</v>
      </c>
      <c r="H17" s="33">
        <v>27810</v>
      </c>
      <c r="I17" s="33">
        <v>29339</v>
      </c>
      <c r="J17" s="34">
        <f t="shared" si="15"/>
        <v>5.4980222941388046E-2</v>
      </c>
      <c r="K17" s="33"/>
      <c r="L17" s="33">
        <v>29263</v>
      </c>
      <c r="M17" s="34"/>
      <c r="N17" s="33"/>
      <c r="O17" s="33">
        <v>34216</v>
      </c>
      <c r="P17" s="34"/>
      <c r="Q17" s="33">
        <v>28332</v>
      </c>
      <c r="R17" s="33">
        <v>39419</v>
      </c>
      <c r="S17" s="34">
        <v>0.39132429761400545</v>
      </c>
      <c r="T17" s="33">
        <v>29217</v>
      </c>
      <c r="U17" s="33">
        <v>42119</v>
      </c>
      <c r="V17" s="34">
        <v>0.4415922237053771</v>
      </c>
      <c r="W17" s="35">
        <v>32807</v>
      </c>
      <c r="X17" s="35">
        <v>44174</v>
      </c>
      <c r="Y17" s="34">
        <v>0.3464809339470234</v>
      </c>
      <c r="Z17" s="35">
        <v>32939</v>
      </c>
      <c r="AA17" s="35">
        <v>47804</v>
      </c>
      <c r="AB17" s="34">
        <v>0.45128874586356593</v>
      </c>
      <c r="AC17" s="35">
        <v>37686</v>
      </c>
      <c r="AD17" s="35">
        <v>51903</v>
      </c>
      <c r="AE17" s="34">
        <v>0.37724884572520301</v>
      </c>
      <c r="AF17" s="35">
        <v>41191</v>
      </c>
      <c r="AG17" s="35">
        <v>50755</v>
      </c>
      <c r="AH17" s="36">
        <v>0.23218664271321399</v>
      </c>
      <c r="AI17" s="35">
        <v>45407</v>
      </c>
      <c r="AJ17" s="35">
        <v>52509</v>
      </c>
      <c r="AK17" s="34">
        <f t="shared" si="0"/>
        <v>0.15640760235206019</v>
      </c>
      <c r="AL17" s="44">
        <v>48555</v>
      </c>
      <c r="AM17" s="44">
        <v>60827</v>
      </c>
      <c r="AN17" s="34">
        <f t="shared" si="1"/>
        <v>0.25274431057563596</v>
      </c>
      <c r="AO17" s="44">
        <v>49628</v>
      </c>
      <c r="AP17" s="44">
        <v>68022</v>
      </c>
      <c r="AQ17" s="34">
        <f t="shared" si="2"/>
        <v>0.37063754332231813</v>
      </c>
      <c r="AR17" s="45">
        <v>49821</v>
      </c>
      <c r="AS17" s="45">
        <v>69470</v>
      </c>
      <c r="AT17" s="34">
        <f t="shared" si="3"/>
        <v>0.3943919230846431</v>
      </c>
      <c r="AU17" s="45">
        <v>52437</v>
      </c>
      <c r="AV17" s="45">
        <v>61133</v>
      </c>
      <c r="AW17" s="34">
        <f t="shared" si="4"/>
        <v>0.1658370997578047</v>
      </c>
      <c r="AX17" s="46">
        <v>52555</v>
      </c>
      <c r="AY17" s="46">
        <v>62999</v>
      </c>
      <c r="AZ17" s="40">
        <f t="shared" si="5"/>
        <v>0.19872514508610029</v>
      </c>
      <c r="BA17" s="46">
        <v>53909</v>
      </c>
      <c r="BB17" s="46">
        <v>69689</v>
      </c>
      <c r="BC17" s="40">
        <f t="shared" si="6"/>
        <v>0.2927155020497505</v>
      </c>
      <c r="BD17" s="46">
        <v>55042</v>
      </c>
      <c r="BE17" s="46">
        <v>75729</v>
      </c>
      <c r="BF17" s="40">
        <f t="shared" si="7"/>
        <v>0.37584026743214283</v>
      </c>
      <c r="BG17" s="43">
        <v>64440</v>
      </c>
      <c r="BH17" s="43">
        <v>82883</v>
      </c>
      <c r="BI17" s="40">
        <f t="shared" si="8"/>
        <v>0.28620422098075737</v>
      </c>
      <c r="BJ17" s="41">
        <v>75609</v>
      </c>
      <c r="BK17" s="41">
        <v>98227</v>
      </c>
      <c r="BL17" s="40">
        <f t="shared" si="9"/>
        <v>0.2991442817653982</v>
      </c>
      <c r="BM17" s="41">
        <v>75676</v>
      </c>
      <c r="BN17" s="41">
        <v>113104</v>
      </c>
      <c r="BO17" s="40">
        <f t="shared" si="10"/>
        <v>0.49458216607643113</v>
      </c>
      <c r="BP17" s="41">
        <v>75895</v>
      </c>
      <c r="BQ17" s="41">
        <v>119350</v>
      </c>
      <c r="BR17" s="40">
        <f t="shared" si="11"/>
        <v>0.57256736280387388</v>
      </c>
      <c r="BS17" s="41">
        <v>76553</v>
      </c>
      <c r="BT17" s="41">
        <v>117037</v>
      </c>
      <c r="BU17" s="42">
        <f t="shared" si="12"/>
        <v>0.52883623110785982</v>
      </c>
      <c r="BW17" s="31"/>
    </row>
    <row r="18" spans="1:75" s="30" customFormat="1" ht="54" customHeight="1" x14ac:dyDescent="0.2">
      <c r="A18" s="32" t="s">
        <v>15</v>
      </c>
      <c r="B18" s="33">
        <v>28303</v>
      </c>
      <c r="C18" s="33">
        <v>27906</v>
      </c>
      <c r="D18" s="34">
        <f t="shared" si="13"/>
        <v>-1.4026781613256545E-2</v>
      </c>
      <c r="E18" s="33">
        <v>28252</v>
      </c>
      <c r="F18" s="33">
        <v>27288</v>
      </c>
      <c r="G18" s="34">
        <f t="shared" si="14"/>
        <v>-3.4121478125442417E-2</v>
      </c>
      <c r="H18" s="33">
        <v>27810</v>
      </c>
      <c r="I18" s="33">
        <v>28064</v>
      </c>
      <c r="J18" s="34">
        <f t="shared" si="15"/>
        <v>9.1334052499101315E-3</v>
      </c>
      <c r="K18" s="33"/>
      <c r="L18" s="33">
        <v>29122</v>
      </c>
      <c r="M18" s="34"/>
      <c r="N18" s="33"/>
      <c r="O18" s="33">
        <v>34593</v>
      </c>
      <c r="P18" s="34"/>
      <c r="Q18" s="33">
        <v>28332</v>
      </c>
      <c r="R18" s="33">
        <v>39306</v>
      </c>
      <c r="S18" s="34">
        <v>0.38733587462939423</v>
      </c>
      <c r="T18" s="33">
        <v>29217</v>
      </c>
      <c r="U18" s="33">
        <v>42454</v>
      </c>
      <c r="V18" s="34">
        <v>0.45305815107642822</v>
      </c>
      <c r="W18" s="35">
        <v>32987</v>
      </c>
      <c r="X18" s="35">
        <v>44451</v>
      </c>
      <c r="Y18" s="34">
        <v>0.3475308454845849</v>
      </c>
      <c r="Z18" s="35">
        <v>33606</v>
      </c>
      <c r="AA18" s="35">
        <v>47614</v>
      </c>
      <c r="AB18" s="34">
        <v>0.41683032791763375</v>
      </c>
      <c r="AC18" s="35">
        <v>37986</v>
      </c>
      <c r="AD18" s="35">
        <v>52249</v>
      </c>
      <c r="AE18" s="34">
        <v>0.37548044016216497</v>
      </c>
      <c r="AF18" s="35">
        <v>41595</v>
      </c>
      <c r="AG18" s="35">
        <v>50628</v>
      </c>
      <c r="AH18" s="36">
        <v>0.21716552470248818</v>
      </c>
      <c r="AI18" s="35">
        <v>45422</v>
      </c>
      <c r="AJ18" s="35">
        <v>53185</v>
      </c>
      <c r="AK18" s="34">
        <f t="shared" si="0"/>
        <v>0.1709083703932015</v>
      </c>
      <c r="AL18" s="44">
        <v>48541</v>
      </c>
      <c r="AM18" s="44">
        <v>61951</v>
      </c>
      <c r="AN18" s="34">
        <f t="shared" si="1"/>
        <v>0.27626130487629008</v>
      </c>
      <c r="AO18" s="44">
        <v>49632</v>
      </c>
      <c r="AP18" s="44">
        <v>68545</v>
      </c>
      <c r="AQ18" s="34">
        <f t="shared" si="2"/>
        <v>0.38106463571889093</v>
      </c>
      <c r="AR18" s="45">
        <v>49821</v>
      </c>
      <c r="AS18" s="45">
        <v>68890</v>
      </c>
      <c r="AT18" s="34">
        <f t="shared" si="3"/>
        <v>0.38275024588025119</v>
      </c>
      <c r="AU18" s="45">
        <v>52714</v>
      </c>
      <c r="AV18" s="45">
        <v>61131</v>
      </c>
      <c r="AW18" s="34">
        <f t="shared" si="4"/>
        <v>0.15967295215692223</v>
      </c>
      <c r="AX18" s="46">
        <v>52555</v>
      </c>
      <c r="AY18" s="46">
        <v>63648</v>
      </c>
      <c r="AZ18" s="40">
        <f t="shared" si="5"/>
        <v>0.21107411283417377</v>
      </c>
      <c r="BA18" s="46">
        <v>53909</v>
      </c>
      <c r="BB18" s="46">
        <v>70433</v>
      </c>
      <c r="BC18" s="40">
        <f t="shared" si="6"/>
        <v>0.30651653712738125</v>
      </c>
      <c r="BD18" s="46">
        <v>55042</v>
      </c>
      <c r="BE18" s="46">
        <v>76471</v>
      </c>
      <c r="BF18" s="40">
        <f t="shared" si="7"/>
        <v>0.38932088223538397</v>
      </c>
      <c r="BG18" s="43">
        <v>64440</v>
      </c>
      <c r="BH18" s="43">
        <v>83667</v>
      </c>
      <c r="BI18" s="40">
        <f t="shared" si="8"/>
        <v>0.29837057728119176</v>
      </c>
      <c r="BJ18" s="41">
        <v>75609</v>
      </c>
      <c r="BK18" s="41">
        <v>99979</v>
      </c>
      <c r="BL18" s="40">
        <f t="shared" si="9"/>
        <v>0.32231612638707041</v>
      </c>
      <c r="BM18" s="41">
        <v>75726</v>
      </c>
      <c r="BN18" s="41">
        <v>114284</v>
      </c>
      <c r="BO18" s="40">
        <f t="shared" si="10"/>
        <v>0.50917782531759248</v>
      </c>
      <c r="BP18" s="41">
        <v>75895</v>
      </c>
      <c r="BQ18" s="41">
        <v>120038</v>
      </c>
      <c r="BR18" s="40">
        <f t="shared" si="11"/>
        <v>0.58163251861123921</v>
      </c>
      <c r="BS18" s="41">
        <v>78022</v>
      </c>
      <c r="BT18" s="41">
        <v>116449</v>
      </c>
      <c r="BU18" s="42">
        <f t="shared" si="12"/>
        <v>0.49251493168593474</v>
      </c>
      <c r="BW18" s="31"/>
    </row>
    <row r="19" spans="1:75" s="30" customFormat="1" ht="54" customHeight="1" x14ac:dyDescent="0.2">
      <c r="A19" s="32" t="s">
        <v>16</v>
      </c>
      <c r="B19" s="33">
        <v>28303</v>
      </c>
      <c r="C19" s="33">
        <v>27182</v>
      </c>
      <c r="D19" s="34">
        <f t="shared" si="13"/>
        <v>-3.9607108787054424E-2</v>
      </c>
      <c r="E19" s="33">
        <v>28252</v>
      </c>
      <c r="F19" s="33">
        <v>27293</v>
      </c>
      <c r="G19" s="34">
        <f t="shared" si="14"/>
        <v>-3.394449950445988E-2</v>
      </c>
      <c r="H19" s="33">
        <v>27560</v>
      </c>
      <c r="I19" s="33">
        <v>29360</v>
      </c>
      <c r="J19" s="34">
        <f t="shared" si="15"/>
        <v>6.5312046444121918E-2</v>
      </c>
      <c r="K19" s="33"/>
      <c r="L19" s="33">
        <v>29548</v>
      </c>
      <c r="M19" s="34"/>
      <c r="N19" s="33"/>
      <c r="O19" s="33">
        <v>33749</v>
      </c>
      <c r="P19" s="34"/>
      <c r="Q19" s="33">
        <v>28332</v>
      </c>
      <c r="R19" s="33">
        <v>39574</v>
      </c>
      <c r="S19" s="34">
        <v>0.39679514330086119</v>
      </c>
      <c r="T19" s="33">
        <v>31151</v>
      </c>
      <c r="U19" s="33">
        <v>42701</v>
      </c>
      <c r="V19" s="34">
        <v>0.37077461397707934</v>
      </c>
      <c r="W19" s="35">
        <v>33119</v>
      </c>
      <c r="X19" s="35">
        <v>44787</v>
      </c>
      <c r="Y19" s="34">
        <v>0.35230532322835839</v>
      </c>
      <c r="Z19" s="35">
        <v>33606</v>
      </c>
      <c r="AA19" s="35">
        <v>46427</v>
      </c>
      <c r="AB19" s="34">
        <v>0.38150925429982752</v>
      </c>
      <c r="AC19" s="35">
        <v>37986</v>
      </c>
      <c r="AD19" s="35">
        <v>51491</v>
      </c>
      <c r="AE19" s="34">
        <v>0.35552572000210603</v>
      </c>
      <c r="AF19" s="35">
        <v>41995</v>
      </c>
      <c r="AG19" s="35">
        <v>50104</v>
      </c>
      <c r="AH19" s="36">
        <v>0.19309441600190502</v>
      </c>
      <c r="AI19" s="35">
        <v>45667</v>
      </c>
      <c r="AJ19" s="35">
        <v>53596</v>
      </c>
      <c r="AK19" s="34">
        <f t="shared" si="0"/>
        <v>0.17362646987978181</v>
      </c>
      <c r="AL19" s="44">
        <v>48291</v>
      </c>
      <c r="AM19" s="44">
        <v>62541</v>
      </c>
      <c r="AN19" s="34">
        <f t="shared" si="1"/>
        <v>0.29508604087718204</v>
      </c>
      <c r="AO19" s="44">
        <v>49632</v>
      </c>
      <c r="AP19" s="44">
        <v>68941</v>
      </c>
      <c r="AQ19" s="34">
        <f t="shared" si="2"/>
        <v>0.38904335912314636</v>
      </c>
      <c r="AR19" s="45">
        <v>49821</v>
      </c>
      <c r="AS19" s="45">
        <v>68652</v>
      </c>
      <c r="AT19" s="34">
        <f t="shared" si="3"/>
        <v>0.37797314385500091</v>
      </c>
      <c r="AU19" s="45">
        <v>52714</v>
      </c>
      <c r="AV19" s="45">
        <v>61104</v>
      </c>
      <c r="AW19" s="34">
        <f t="shared" si="4"/>
        <v>0.15916075425883069</v>
      </c>
      <c r="AX19" s="46">
        <v>52555</v>
      </c>
      <c r="AY19" s="46">
        <v>63928</v>
      </c>
      <c r="AZ19" s="40">
        <f t="shared" si="5"/>
        <v>0.21640186471315759</v>
      </c>
      <c r="BA19" s="46">
        <v>53909</v>
      </c>
      <c r="BB19" s="46">
        <v>70451</v>
      </c>
      <c r="BC19" s="40">
        <f t="shared" si="6"/>
        <v>0.30685043313732407</v>
      </c>
      <c r="BD19" s="46">
        <v>55042</v>
      </c>
      <c r="BE19" s="46">
        <v>76664</v>
      </c>
      <c r="BF19" s="40">
        <f t="shared" si="7"/>
        <v>0.3928272955197849</v>
      </c>
      <c r="BG19" s="43">
        <v>67965</v>
      </c>
      <c r="BH19" s="43">
        <v>84495</v>
      </c>
      <c r="BI19" s="40">
        <f t="shared" si="8"/>
        <v>0.24321341867137503</v>
      </c>
      <c r="BJ19" s="41">
        <v>75609</v>
      </c>
      <c r="BK19" s="41">
        <v>100728</v>
      </c>
      <c r="BL19" s="40">
        <f t="shared" si="9"/>
        <v>0.33222235448160942</v>
      </c>
      <c r="BM19" s="41">
        <v>75726</v>
      </c>
      <c r="BN19" s="41">
        <v>114697</v>
      </c>
      <c r="BO19" s="40">
        <f t="shared" si="10"/>
        <v>0.51463169849193147</v>
      </c>
      <c r="BP19" s="41">
        <v>75895</v>
      </c>
      <c r="BQ19" s="41">
        <v>120310</v>
      </c>
      <c r="BR19" s="40">
        <f t="shared" si="11"/>
        <v>0.58521641741880237</v>
      </c>
      <c r="BS19" s="41"/>
      <c r="BT19" s="41"/>
      <c r="BU19" s="42" t="e">
        <f t="shared" si="12"/>
        <v>#DIV/0!</v>
      </c>
      <c r="BW19" s="31"/>
    </row>
    <row r="20" spans="1:75" s="30" customFormat="1" ht="54" customHeight="1" thickBot="1" x14ac:dyDescent="0.25">
      <c r="A20" s="47" t="s">
        <v>17</v>
      </c>
      <c r="B20" s="48">
        <v>28336</v>
      </c>
      <c r="C20" s="48">
        <v>26450</v>
      </c>
      <c r="D20" s="49">
        <f t="shared" si="13"/>
        <v>-6.6558441558441594E-2</v>
      </c>
      <c r="E20" s="48">
        <v>28252</v>
      </c>
      <c r="F20" s="48">
        <v>27316</v>
      </c>
      <c r="G20" s="49">
        <f t="shared" si="14"/>
        <v>-3.3130397847939919E-2</v>
      </c>
      <c r="H20" s="48">
        <v>27810</v>
      </c>
      <c r="I20" s="48">
        <v>29114</v>
      </c>
      <c r="J20" s="49">
        <f t="shared" si="15"/>
        <v>4.6889608054656584E-2</v>
      </c>
      <c r="K20" s="48"/>
      <c r="L20" s="48">
        <v>29343</v>
      </c>
      <c r="M20" s="49"/>
      <c r="N20" s="48"/>
      <c r="O20" s="48">
        <v>33258</v>
      </c>
      <c r="P20" s="49"/>
      <c r="Q20" s="48">
        <v>28332</v>
      </c>
      <c r="R20" s="48">
        <v>39676</v>
      </c>
      <c r="S20" s="49">
        <v>0.40039531272059858</v>
      </c>
      <c r="T20" s="48">
        <v>32859</v>
      </c>
      <c r="U20" s="48">
        <v>42028</v>
      </c>
      <c r="V20" s="49">
        <v>0.27873641924586878</v>
      </c>
      <c r="W20" s="50">
        <v>33119</v>
      </c>
      <c r="X20" s="50">
        <v>44398</v>
      </c>
      <c r="Y20" s="49">
        <v>0.34055979951085469</v>
      </c>
      <c r="Z20" s="50">
        <v>33606</v>
      </c>
      <c r="AA20" s="50">
        <v>45064</v>
      </c>
      <c r="AB20" s="49">
        <v>0.34095102065107419</v>
      </c>
      <c r="AC20" s="50">
        <v>37986</v>
      </c>
      <c r="AD20" s="50">
        <v>51518</v>
      </c>
      <c r="AE20" s="49">
        <v>0.35623650818722696</v>
      </c>
      <c r="AF20" s="50">
        <v>42575</v>
      </c>
      <c r="AG20" s="50">
        <v>49302</v>
      </c>
      <c r="AH20" s="51">
        <v>0.15800352319436284</v>
      </c>
      <c r="AI20" s="50">
        <v>45667</v>
      </c>
      <c r="AJ20" s="50">
        <v>52936</v>
      </c>
      <c r="AK20" s="49">
        <f t="shared" si="0"/>
        <v>0.15917402062758668</v>
      </c>
      <c r="AL20" s="50">
        <v>48291</v>
      </c>
      <c r="AM20" s="50">
        <v>62277</v>
      </c>
      <c r="AN20" s="51">
        <f t="shared" si="1"/>
        <v>0.28961918369882578</v>
      </c>
      <c r="AO20" s="52">
        <v>49722</v>
      </c>
      <c r="AP20" s="52">
        <v>68020</v>
      </c>
      <c r="AQ20" s="51">
        <f t="shared" si="2"/>
        <v>0.36800611399380556</v>
      </c>
      <c r="AR20" s="53">
        <v>49821</v>
      </c>
      <c r="AS20" s="53">
        <v>66829</v>
      </c>
      <c r="AT20" s="49">
        <f t="shared" si="3"/>
        <v>0.34138214809016287</v>
      </c>
      <c r="AU20" s="53">
        <v>52414</v>
      </c>
      <c r="AV20" s="53">
        <v>60021</v>
      </c>
      <c r="AW20" s="49">
        <f t="shared" si="4"/>
        <v>0.14513297973823791</v>
      </c>
      <c r="AX20" s="54">
        <v>52555</v>
      </c>
      <c r="AY20" s="54">
        <v>63603</v>
      </c>
      <c r="AZ20" s="55">
        <f t="shared" si="5"/>
        <v>0.21021786699647982</v>
      </c>
      <c r="BA20" s="54">
        <v>54777</v>
      </c>
      <c r="BB20" s="54">
        <v>69979</v>
      </c>
      <c r="BC20" s="55">
        <f t="shared" si="6"/>
        <v>0.27752523869507284</v>
      </c>
      <c r="BD20" s="54">
        <v>55042</v>
      </c>
      <c r="BE20" s="54">
        <v>75992</v>
      </c>
      <c r="BF20" s="55">
        <f t="shared" si="7"/>
        <v>0.38061843683005714</v>
      </c>
      <c r="BG20" s="56">
        <v>67965</v>
      </c>
      <c r="BH20" s="56">
        <v>84444</v>
      </c>
      <c r="BI20" s="55">
        <f t="shared" si="8"/>
        <v>0.24246303244316936</v>
      </c>
      <c r="BJ20" s="57">
        <v>75620</v>
      </c>
      <c r="BK20" s="57">
        <v>100451</v>
      </c>
      <c r="BL20" s="55">
        <f t="shared" si="9"/>
        <v>0.32836551176937312</v>
      </c>
      <c r="BM20" s="57">
        <v>75726</v>
      </c>
      <c r="BN20" s="57">
        <v>113884</v>
      </c>
      <c r="BO20" s="55">
        <f t="shared" si="10"/>
        <v>0.50389562369595642</v>
      </c>
      <c r="BP20" s="57">
        <v>76066</v>
      </c>
      <c r="BQ20" s="57">
        <v>120032</v>
      </c>
      <c r="BR20" s="55">
        <f t="shared" si="11"/>
        <v>0.57799805432124729</v>
      </c>
      <c r="BS20" s="57"/>
      <c r="BT20" s="57"/>
      <c r="BU20" s="58" t="e">
        <f t="shared" si="12"/>
        <v>#DIV/0!</v>
      </c>
      <c r="BW20" s="31"/>
    </row>
    <row r="21" spans="1:75" s="68" customFormat="1" ht="54" customHeight="1" thickBot="1" x14ac:dyDescent="0.25">
      <c r="A21" s="59" t="s">
        <v>18</v>
      </c>
      <c r="B21" s="60">
        <f>AVERAGE(B9:B20)</f>
        <v>28319.083333333332</v>
      </c>
      <c r="C21" s="60">
        <f>AVERAGE(C9:C20)</f>
        <v>29354.75</v>
      </c>
      <c r="D21" s="61">
        <f>+C21/B21-1</f>
        <v>3.6571334406422018E-2</v>
      </c>
      <c r="E21" s="60">
        <f>AVERAGE(E9:E20)</f>
        <v>28294</v>
      </c>
      <c r="F21" s="60">
        <f>AVERAGE(F9:F20)</f>
        <v>27015.666666666668</v>
      </c>
      <c r="G21" s="61">
        <f t="shared" si="14"/>
        <v>-4.5180368040338315E-2</v>
      </c>
      <c r="H21" s="60">
        <f>AVERAGE(H9:H20)</f>
        <v>28083.833333333332</v>
      </c>
      <c r="I21" s="60">
        <f>AVERAGE(I9:I20)</f>
        <v>28259.833333333332</v>
      </c>
      <c r="J21" s="61">
        <f t="shared" si="15"/>
        <v>6.2669507367820732E-3</v>
      </c>
      <c r="K21" s="60"/>
      <c r="L21" s="60">
        <f>AVERAGE(L9:L20)</f>
        <v>29338.416666666668</v>
      </c>
      <c r="M21" s="62"/>
      <c r="N21" s="60"/>
      <c r="O21" s="60">
        <f>AVERAGE(O9:O20)</f>
        <v>31960.333333333332</v>
      </c>
      <c r="P21" s="62"/>
      <c r="Q21" s="60">
        <f t="shared" ref="Q21:R21" si="16">AVERAGE(Q9:Q20)</f>
        <v>28332</v>
      </c>
      <c r="R21" s="60">
        <f t="shared" si="16"/>
        <v>38063.25</v>
      </c>
      <c r="S21" s="63">
        <f t="shared" ref="S21:AH21" si="17">SUM(S9:S20)/12</f>
        <v>0.34347204574332907</v>
      </c>
      <c r="T21" s="60">
        <f t="shared" ref="T21:U21" si="18">AVERAGE(T9:T20)</f>
        <v>29239.166666666668</v>
      </c>
      <c r="U21" s="60">
        <f t="shared" si="18"/>
        <v>41404.5</v>
      </c>
      <c r="V21" s="63">
        <f t="shared" si="17"/>
        <v>0.41805114073580318</v>
      </c>
      <c r="W21" s="60">
        <f t="shared" ref="W21:X21" si="19">AVERAGE(W9:W20)</f>
        <v>33009.25</v>
      </c>
      <c r="X21" s="60">
        <f t="shared" si="19"/>
        <v>43259.333333333336</v>
      </c>
      <c r="Y21" s="63">
        <f t="shared" si="17"/>
        <v>0.31052090699930712</v>
      </c>
      <c r="Z21" s="60">
        <f t="shared" ref="Z21:AA21" si="20">AVERAGE(Z9:Z20)</f>
        <v>33090.416666666664</v>
      </c>
      <c r="AA21" s="60">
        <f t="shared" si="20"/>
        <v>46322.083333333336</v>
      </c>
      <c r="AB21" s="63">
        <f t="shared" si="17"/>
        <v>0.39995669925836141</v>
      </c>
      <c r="AC21" s="60">
        <f t="shared" ref="AC21:AD21" si="21">AVERAGE(AC9:AC20)</f>
        <v>35968.833333333336</v>
      </c>
      <c r="AD21" s="60">
        <f t="shared" si="21"/>
        <v>49816.416666666664</v>
      </c>
      <c r="AE21" s="63">
        <f t="shared" si="17"/>
        <v>0.38565861290562964</v>
      </c>
      <c r="AF21" s="60">
        <f t="shared" ref="AF21:AG21" si="22">AVERAGE(AF9:AF20)</f>
        <v>40036.583333333336</v>
      </c>
      <c r="AG21" s="60">
        <f t="shared" si="22"/>
        <v>52180.75</v>
      </c>
      <c r="AH21" s="64">
        <f t="shared" si="17"/>
        <v>0.30587383839926446</v>
      </c>
      <c r="AI21" s="60">
        <f t="shared" ref="AI21:AJ21" si="23">AVERAGE(AI9:AI20)</f>
        <v>44372.833333333336</v>
      </c>
      <c r="AJ21" s="60">
        <f t="shared" si="23"/>
        <v>51275.583333333336</v>
      </c>
      <c r="AK21" s="61">
        <f t="shared" si="0"/>
        <v>0.15556252511859725</v>
      </c>
      <c r="AL21" s="60">
        <f t="shared" ref="AL21:AM21" si="24">AVERAGE(AL9:AL20)</f>
        <v>46398.833333333336</v>
      </c>
      <c r="AM21" s="60">
        <f t="shared" si="24"/>
        <v>58893.666666666664</v>
      </c>
      <c r="AN21" s="65">
        <f t="shared" si="1"/>
        <v>0.26929197214010392</v>
      </c>
      <c r="AO21" s="60">
        <f t="shared" ref="AO21:AP21" si="25">AVERAGE(AO9:AO20)</f>
        <v>48916.166666666664</v>
      </c>
      <c r="AP21" s="60">
        <f t="shared" si="25"/>
        <v>66474.083333333328</v>
      </c>
      <c r="AQ21" s="65">
        <f t="shared" si="2"/>
        <v>0.35893893293628221</v>
      </c>
      <c r="AR21" s="60">
        <f t="shared" ref="AR21:AS21" si="26">AVERAGE(AR9:AR20)</f>
        <v>49763.25</v>
      </c>
      <c r="AS21" s="60">
        <f t="shared" si="26"/>
        <v>69364.916666666672</v>
      </c>
      <c r="AT21" s="65">
        <f t="shared" si="3"/>
        <v>0.3938984424583738</v>
      </c>
      <c r="AU21" s="60">
        <f t="shared" ref="AU21:AV21" si="27">AVERAGE(AU9:AU20)</f>
        <v>52114.916666666664</v>
      </c>
      <c r="AV21" s="60">
        <f t="shared" si="27"/>
        <v>62906.166666666664</v>
      </c>
      <c r="AW21" s="61">
        <f t="shared" si="4"/>
        <v>0.20706643491386822</v>
      </c>
      <c r="AX21" s="60">
        <f t="shared" ref="AX21:AY21" si="28">AVERAGE(AX9:AX20)</f>
        <v>52504.25</v>
      </c>
      <c r="AY21" s="60">
        <f t="shared" si="28"/>
        <v>61542.833333333336</v>
      </c>
      <c r="AZ21" s="66">
        <f t="shared" si="5"/>
        <v>0.17214955614704208</v>
      </c>
      <c r="BA21" s="60">
        <f t="shared" ref="BA21:BB21" si="29">AVERAGE(BA9:BA20)</f>
        <v>53784.083333333336</v>
      </c>
      <c r="BB21" s="60">
        <f t="shared" si="29"/>
        <v>67811.833333333328</v>
      </c>
      <c r="BC21" s="66">
        <f t="shared" si="6"/>
        <v>0.26081600969307828</v>
      </c>
      <c r="BD21" s="60">
        <f t="shared" ref="BD21:BE21" si="30">AVERAGE(BD9:BD20)</f>
        <v>55019.333333333336</v>
      </c>
      <c r="BE21" s="60">
        <f t="shared" si="30"/>
        <v>74277</v>
      </c>
      <c r="BF21" s="66">
        <f t="shared" si="7"/>
        <v>0.35001635788631869</v>
      </c>
      <c r="BG21" s="60">
        <f t="shared" ref="BG21:BH21" si="31">AVERAGE(BG9:BG20)</f>
        <v>61099.5</v>
      </c>
      <c r="BH21" s="60">
        <f t="shared" si="31"/>
        <v>81095.416666666672</v>
      </c>
      <c r="BI21" s="66">
        <f t="shared" si="8"/>
        <v>0.32726809002801449</v>
      </c>
      <c r="BJ21" s="60">
        <f t="shared" ref="BJ21:BK21" si="32">AVERAGE(BJ9:BJ20)</f>
        <v>73450.583333333328</v>
      </c>
      <c r="BK21" s="60">
        <f t="shared" si="32"/>
        <v>94266.583333333328</v>
      </c>
      <c r="BL21" s="66">
        <f>+BK21/BJ21-1</f>
        <v>0.28340142522126555</v>
      </c>
      <c r="BM21" s="60">
        <f t="shared" ref="BM21:BN21" si="33">AVERAGE(BM9:BM20)</f>
        <v>75679.166666666672</v>
      </c>
      <c r="BN21" s="60">
        <f t="shared" si="33"/>
        <v>109822.08333333333</v>
      </c>
      <c r="BO21" s="66">
        <f>+BN21/BM21-1</f>
        <v>0.45115344381434763</v>
      </c>
      <c r="BP21" s="60">
        <f>AVERAGE(BP9:BP20)</f>
        <v>75796.583333333328</v>
      </c>
      <c r="BQ21" s="60">
        <f>AVERAGE(BQ9:BQ20)</f>
        <v>117986.5</v>
      </c>
      <c r="BR21" s="66">
        <f>+BQ21/BP21-1</f>
        <v>0.55662029620948195</v>
      </c>
      <c r="BS21" s="60">
        <f>AVERAGE(BS9:BS20)</f>
        <v>76542.8</v>
      </c>
      <c r="BT21" s="60">
        <f>AVERAGE(BT9:BT20)</f>
        <v>117941.2</v>
      </c>
      <c r="BU21" s="67">
        <f>+BT21/BS21-1</f>
        <v>0.54085296069649913</v>
      </c>
    </row>
    <row r="22" spans="1:75" s="73" customFormat="1" ht="22.5" customHeight="1" x14ac:dyDescent="0.2">
      <c r="A22" s="69" t="s">
        <v>19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/>
      <c r="R22" s="70"/>
      <c r="S22" s="70"/>
      <c r="T22" s="70"/>
      <c r="U22" s="70"/>
      <c r="V22" s="70"/>
      <c r="W22" s="71"/>
      <c r="X22" s="71"/>
      <c r="Y22" s="72"/>
      <c r="Z22" s="71"/>
      <c r="AA22" s="71"/>
      <c r="AB22" s="72"/>
      <c r="AC22" s="71"/>
      <c r="AD22" s="71"/>
      <c r="AE22" s="72"/>
      <c r="AF22" s="71"/>
      <c r="AG22" s="71"/>
      <c r="AH22" s="72"/>
      <c r="AQ22" s="74">
        <f>36.8-19.9</f>
        <v>16.899999999999999</v>
      </c>
    </row>
    <row r="23" spans="1:75" ht="19.5" customHeight="1" x14ac:dyDescent="0.2">
      <c r="A23" s="184" t="s">
        <v>20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75"/>
      <c r="AF23" s="76"/>
      <c r="AG23" s="77"/>
    </row>
    <row r="24" spans="1:75" x14ac:dyDescent="0.2">
      <c r="A24" s="181" t="s">
        <v>21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</row>
  </sheetData>
  <mergeCells count="52">
    <mergeCell ref="BP7:BQ7"/>
    <mergeCell ref="BR7:BR8"/>
    <mergeCell ref="BS7:BT7"/>
    <mergeCell ref="BU7:BU8"/>
    <mergeCell ref="A23:X23"/>
    <mergeCell ref="BM7:BN7"/>
    <mergeCell ref="BO7:BO8"/>
    <mergeCell ref="AW7:AW8"/>
    <mergeCell ref="AF7:AG7"/>
    <mergeCell ref="AH7:AH8"/>
    <mergeCell ref="AI7:AJ7"/>
    <mergeCell ref="AK7:AK8"/>
    <mergeCell ref="AL7:AM7"/>
    <mergeCell ref="AN7:AN8"/>
    <mergeCell ref="W7:X7"/>
    <mergeCell ref="Y7:Y8"/>
    <mergeCell ref="A24:W24"/>
    <mergeCell ref="BG7:BH7"/>
    <mergeCell ref="BI7:BI8"/>
    <mergeCell ref="BJ7:BK7"/>
    <mergeCell ref="BL7:BL8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Z7:AA7"/>
    <mergeCell ref="AB7:AB8"/>
    <mergeCell ref="AC7:AD7"/>
    <mergeCell ref="AE7:AE8"/>
    <mergeCell ref="N7:O7"/>
    <mergeCell ref="P7:P8"/>
    <mergeCell ref="Q7:R7"/>
    <mergeCell ref="S7:S8"/>
    <mergeCell ref="T7:U7"/>
    <mergeCell ref="V7:V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4"/>
  <sheetViews>
    <sheetView view="pageBreakPreview" zoomScale="70" zoomScaleNormal="75" zoomScaleSheetLayoutView="70" workbookViewId="0">
      <pane xSplit="1" topLeftCell="B1" activePane="topRight" state="frozen"/>
      <selection pane="topRight" activeCell="P14" sqref="P14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</cols>
  <sheetData>
    <row r="1" spans="1:73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3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3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3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3" ht="23.25" x14ac:dyDescent="0.25">
      <c r="A5" s="176" t="s">
        <v>22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3" ht="24" customHeight="1" thickBot="1" x14ac:dyDescent="0.25">
      <c r="A6" s="177" t="s">
        <v>29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3" s="79" customFormat="1" ht="34.5" customHeight="1" x14ac:dyDescent="0.3">
      <c r="A7" s="78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86">
        <v>1998</v>
      </c>
      <c r="X7" s="186"/>
      <c r="Y7" s="186"/>
      <c r="Z7" s="186">
        <v>1999</v>
      </c>
      <c r="AA7" s="186"/>
      <c r="AB7" s="186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89">
        <v>2007</v>
      </c>
      <c r="AY7" s="189"/>
      <c r="AZ7" s="189"/>
      <c r="BA7" s="189">
        <v>2008</v>
      </c>
      <c r="BB7" s="189"/>
      <c r="BC7" s="189"/>
      <c r="BD7" s="189">
        <v>2009</v>
      </c>
      <c r="BE7" s="189"/>
      <c r="BF7" s="189"/>
      <c r="BG7" s="189">
        <v>2010</v>
      </c>
      <c r="BH7" s="189"/>
      <c r="BI7" s="189"/>
      <c r="BJ7" s="189">
        <v>2011</v>
      </c>
      <c r="BK7" s="189"/>
      <c r="BL7" s="189"/>
      <c r="BM7" s="189">
        <v>2012</v>
      </c>
      <c r="BN7" s="189"/>
      <c r="BO7" s="189"/>
      <c r="BP7" s="189">
        <v>2013</v>
      </c>
      <c r="BQ7" s="189"/>
      <c r="BR7" s="189"/>
      <c r="BS7" s="189">
        <v>2014</v>
      </c>
      <c r="BT7" s="189"/>
      <c r="BU7" s="190"/>
    </row>
    <row r="8" spans="1:73" s="83" customFormat="1" ht="30.6" customHeight="1" thickBot="1" x14ac:dyDescent="0.3">
      <c r="A8" s="80" t="s">
        <v>3</v>
      </c>
      <c r="B8" s="81" t="s">
        <v>23</v>
      </c>
      <c r="C8" s="81" t="s">
        <v>24</v>
      </c>
      <c r="D8" s="81" t="s">
        <v>5</v>
      </c>
      <c r="E8" s="81" t="s">
        <v>23</v>
      </c>
      <c r="F8" s="81" t="s">
        <v>24</v>
      </c>
      <c r="G8" s="81" t="s">
        <v>5</v>
      </c>
      <c r="H8" s="81" t="s">
        <v>23</v>
      </c>
      <c r="I8" s="81" t="s">
        <v>24</v>
      </c>
      <c r="J8" s="81" t="s">
        <v>5</v>
      </c>
      <c r="K8" s="81" t="s">
        <v>23</v>
      </c>
      <c r="L8" s="81" t="s">
        <v>24</v>
      </c>
      <c r="M8" s="81" t="s">
        <v>5</v>
      </c>
      <c r="N8" s="81" t="s">
        <v>23</v>
      </c>
      <c r="O8" s="81" t="s">
        <v>24</v>
      </c>
      <c r="P8" s="81" t="s">
        <v>5</v>
      </c>
      <c r="Q8" s="81" t="s">
        <v>23</v>
      </c>
      <c r="R8" s="81" t="s">
        <v>24</v>
      </c>
      <c r="S8" s="81" t="s">
        <v>5</v>
      </c>
      <c r="T8" s="81" t="s">
        <v>23</v>
      </c>
      <c r="U8" s="81" t="s">
        <v>24</v>
      </c>
      <c r="V8" s="81" t="s">
        <v>5</v>
      </c>
      <c r="W8" s="81" t="s">
        <v>23</v>
      </c>
      <c r="X8" s="81" t="s">
        <v>24</v>
      </c>
      <c r="Y8" s="81" t="s">
        <v>5</v>
      </c>
      <c r="Z8" s="81" t="s">
        <v>23</v>
      </c>
      <c r="AA8" s="81" t="s">
        <v>24</v>
      </c>
      <c r="AB8" s="81" t="s">
        <v>5</v>
      </c>
      <c r="AC8" s="81" t="s">
        <v>23</v>
      </c>
      <c r="AD8" s="81" t="s">
        <v>24</v>
      </c>
      <c r="AE8" s="81" t="s">
        <v>5</v>
      </c>
      <c r="AF8" s="81" t="s">
        <v>23</v>
      </c>
      <c r="AG8" s="81" t="s">
        <v>24</v>
      </c>
      <c r="AH8" s="81" t="s">
        <v>5</v>
      </c>
      <c r="AI8" s="81" t="s">
        <v>23</v>
      </c>
      <c r="AJ8" s="81" t="s">
        <v>24</v>
      </c>
      <c r="AK8" s="81" t="s">
        <v>5</v>
      </c>
      <c r="AL8" s="81" t="s">
        <v>23</v>
      </c>
      <c r="AM8" s="81" t="s">
        <v>24</v>
      </c>
      <c r="AN8" s="81" t="s">
        <v>5</v>
      </c>
      <c r="AO8" s="81" t="s">
        <v>23</v>
      </c>
      <c r="AP8" s="81" t="s">
        <v>24</v>
      </c>
      <c r="AQ8" s="81" t="s">
        <v>5</v>
      </c>
      <c r="AR8" s="81" t="s">
        <v>23</v>
      </c>
      <c r="AS8" s="81" t="s">
        <v>24</v>
      </c>
      <c r="AT8" s="81" t="s">
        <v>5</v>
      </c>
      <c r="AU8" s="81" t="s">
        <v>23</v>
      </c>
      <c r="AV8" s="81" t="s">
        <v>24</v>
      </c>
      <c r="AW8" s="81" t="s">
        <v>5</v>
      </c>
      <c r="AX8" s="81" t="s">
        <v>23</v>
      </c>
      <c r="AY8" s="81" t="s">
        <v>24</v>
      </c>
      <c r="AZ8" s="81" t="s">
        <v>5</v>
      </c>
      <c r="BA8" s="81" t="s">
        <v>23</v>
      </c>
      <c r="BB8" s="81" t="s">
        <v>24</v>
      </c>
      <c r="BC8" s="81" t="s">
        <v>5</v>
      </c>
      <c r="BD8" s="81" t="s">
        <v>23</v>
      </c>
      <c r="BE8" s="81" t="s">
        <v>24</v>
      </c>
      <c r="BF8" s="81" t="s">
        <v>5</v>
      </c>
      <c r="BG8" s="81" t="s">
        <v>23</v>
      </c>
      <c r="BH8" s="81" t="s">
        <v>24</v>
      </c>
      <c r="BI8" s="81" t="s">
        <v>5</v>
      </c>
      <c r="BJ8" s="81" t="s">
        <v>23</v>
      </c>
      <c r="BK8" s="81" t="s">
        <v>24</v>
      </c>
      <c r="BL8" s="81" t="s">
        <v>5</v>
      </c>
      <c r="BM8" s="81" t="s">
        <v>23</v>
      </c>
      <c r="BN8" s="81" t="s">
        <v>24</v>
      </c>
      <c r="BO8" s="81" t="s">
        <v>5</v>
      </c>
      <c r="BP8" s="81" t="s">
        <v>23</v>
      </c>
      <c r="BQ8" s="81" t="s">
        <v>24</v>
      </c>
      <c r="BR8" s="81" t="s">
        <v>5</v>
      </c>
      <c r="BS8" s="81" t="s">
        <v>23</v>
      </c>
      <c r="BT8" s="81" t="s">
        <v>24</v>
      </c>
      <c r="BU8" s="82" t="s">
        <v>5</v>
      </c>
    </row>
    <row r="9" spans="1:73" s="30" customFormat="1" ht="49.15" customHeight="1" x14ac:dyDescent="0.2">
      <c r="A9" s="84" t="s">
        <v>6</v>
      </c>
      <c r="B9" s="85">
        <v>16227</v>
      </c>
      <c r="C9" s="85">
        <v>15799</v>
      </c>
      <c r="D9" s="86">
        <f>+C9+B9</f>
        <v>32026</v>
      </c>
      <c r="E9" s="85">
        <v>12193.566000000001</v>
      </c>
      <c r="F9" s="85">
        <v>14199.433999999999</v>
      </c>
      <c r="G9" s="86">
        <f>+F9+E9</f>
        <v>26393</v>
      </c>
      <c r="H9" s="85">
        <v>14790</v>
      </c>
      <c r="I9" s="85">
        <v>12540</v>
      </c>
      <c r="J9" s="86">
        <f>+I9+H9</f>
        <v>27330</v>
      </c>
      <c r="K9" s="85">
        <v>16086.95</v>
      </c>
      <c r="L9" s="85">
        <v>13162.05</v>
      </c>
      <c r="M9" s="86">
        <f>+L9+K9</f>
        <v>29249</v>
      </c>
      <c r="N9" s="85">
        <v>14768.5</v>
      </c>
      <c r="O9" s="85">
        <v>14768.5</v>
      </c>
      <c r="P9" s="86">
        <f>+O9+N9</f>
        <v>29537</v>
      </c>
      <c r="Q9" s="85">
        <v>16845</v>
      </c>
      <c r="R9" s="85">
        <f>+S9-Q9</f>
        <v>17479</v>
      </c>
      <c r="S9" s="86">
        <v>34324</v>
      </c>
      <c r="T9" s="85">
        <v>18536</v>
      </c>
      <c r="U9" s="85">
        <f>+V9-T9</f>
        <v>21206</v>
      </c>
      <c r="V9" s="86">
        <v>39742</v>
      </c>
      <c r="W9" s="87">
        <v>19522</v>
      </c>
      <c r="X9" s="87">
        <f>11336+11400</f>
        <v>22736</v>
      </c>
      <c r="Y9" s="86">
        <f>+X9+W9</f>
        <v>42258</v>
      </c>
      <c r="Z9" s="88">
        <v>20406</v>
      </c>
      <c r="AA9" s="87">
        <v>24826</v>
      </c>
      <c r="AB9" s="86">
        <f>+AA9+Z9</f>
        <v>45232</v>
      </c>
      <c r="AC9" s="89">
        <v>17482</v>
      </c>
      <c r="AD9" s="87">
        <v>28050</v>
      </c>
      <c r="AE9" s="86">
        <f>+AD9+AC9</f>
        <v>45532</v>
      </c>
      <c r="AF9" s="87">
        <v>20361</v>
      </c>
      <c r="AG9" s="87">
        <v>31643</v>
      </c>
      <c r="AH9" s="86">
        <f>+AG9+AF9</f>
        <v>52004</v>
      </c>
      <c r="AI9" s="87">
        <v>21204</v>
      </c>
      <c r="AJ9" s="87">
        <f>16630+11640</f>
        <v>28270</v>
      </c>
      <c r="AK9" s="86">
        <f>+AJ9+AI9</f>
        <v>49474</v>
      </c>
      <c r="AL9" s="90">
        <v>22625</v>
      </c>
      <c r="AM9" s="90">
        <f>19607+12002</f>
        <v>31609</v>
      </c>
      <c r="AN9" s="86">
        <f>+AM9+AL9</f>
        <v>54234</v>
      </c>
      <c r="AO9" s="91">
        <v>27354</v>
      </c>
      <c r="AP9" s="91">
        <f>21113+14241</f>
        <v>35354</v>
      </c>
      <c r="AQ9" s="86">
        <f>+AP9+AO9</f>
        <v>62708</v>
      </c>
      <c r="AR9" s="90">
        <v>29794</v>
      </c>
      <c r="AS9" s="90">
        <v>38845</v>
      </c>
      <c r="AT9" s="86">
        <f>+AS9+AR9</f>
        <v>68639</v>
      </c>
      <c r="AU9" s="90">
        <v>25026</v>
      </c>
      <c r="AV9" s="90">
        <v>41527</v>
      </c>
      <c r="AW9" s="86">
        <f>+AV9+AU9</f>
        <v>66553</v>
      </c>
      <c r="AX9" s="92">
        <v>19429</v>
      </c>
      <c r="AY9" s="92">
        <v>40942</v>
      </c>
      <c r="AZ9" s="93">
        <f t="shared" ref="AZ9:AZ20" si="0">+AY9+AX9</f>
        <v>60371</v>
      </c>
      <c r="BA9" s="92">
        <v>21601</v>
      </c>
      <c r="BB9" s="92">
        <v>42652</v>
      </c>
      <c r="BC9" s="93">
        <f t="shared" ref="BC9:BC20" si="1">+BB9+BA9</f>
        <v>64253</v>
      </c>
      <c r="BD9" s="92">
        <v>24767</v>
      </c>
      <c r="BE9" s="92">
        <v>46134</v>
      </c>
      <c r="BF9" s="93">
        <f t="shared" ref="BF9:BF20" si="2">+BE9+BD9</f>
        <v>70901</v>
      </c>
      <c r="BG9" s="94">
        <v>24824</v>
      </c>
      <c r="BH9" s="95">
        <v>51937</v>
      </c>
      <c r="BI9" s="93">
        <f t="shared" ref="BI9:BI20" si="3">+BH9+BG9</f>
        <v>76761</v>
      </c>
      <c r="BJ9" s="94">
        <v>27110</v>
      </c>
      <c r="BK9" s="95">
        <v>58966</v>
      </c>
      <c r="BL9" s="93">
        <f t="shared" ref="BL9:BL20" si="4">+BK9+BJ9</f>
        <v>86076</v>
      </c>
      <c r="BM9" s="94">
        <v>28414</v>
      </c>
      <c r="BN9" s="95">
        <v>73882</v>
      </c>
      <c r="BO9" s="93">
        <f t="shared" ref="BO9:BO20" si="5">+BN9+BM9</f>
        <v>102296</v>
      </c>
      <c r="BP9" s="94">
        <v>35519</v>
      </c>
      <c r="BQ9" s="95">
        <v>79353</v>
      </c>
      <c r="BR9" s="93">
        <f t="shared" ref="BR9:BR20" si="6">+BQ9+BP9</f>
        <v>114872</v>
      </c>
      <c r="BS9" s="94">
        <v>37755</v>
      </c>
      <c r="BT9" s="95">
        <v>82868</v>
      </c>
      <c r="BU9" s="96">
        <f t="shared" ref="BU9:BU20" si="7">+BT9+BS9</f>
        <v>120623</v>
      </c>
    </row>
    <row r="10" spans="1:73" s="30" customFormat="1" ht="49.15" customHeight="1" x14ac:dyDescent="0.2">
      <c r="A10" s="97" t="s">
        <v>7</v>
      </c>
      <c r="B10" s="98">
        <v>15662</v>
      </c>
      <c r="C10" s="98">
        <v>15843</v>
      </c>
      <c r="D10" s="99">
        <f t="shared" ref="D10:D20" si="8">+C10+B10</f>
        <v>31505</v>
      </c>
      <c r="E10" s="98">
        <v>12763.68</v>
      </c>
      <c r="F10" s="98">
        <v>13827.32</v>
      </c>
      <c r="G10" s="99">
        <f t="shared" ref="G10:G20" si="9">+F10+E10</f>
        <v>26591</v>
      </c>
      <c r="H10" s="98">
        <v>15205</v>
      </c>
      <c r="I10" s="98">
        <v>12412</v>
      </c>
      <c r="J10" s="99">
        <f t="shared" ref="J10:J20" si="10">+I10+H10</f>
        <v>27617</v>
      </c>
      <c r="K10" s="98">
        <v>16038.550000000001</v>
      </c>
      <c r="L10" s="98">
        <v>13122.449999999999</v>
      </c>
      <c r="M10" s="99">
        <f t="shared" ref="M10:M20" si="11">+L10+K10</f>
        <v>29161</v>
      </c>
      <c r="N10" s="98">
        <v>15114</v>
      </c>
      <c r="O10" s="98">
        <v>15114</v>
      </c>
      <c r="P10" s="99">
        <f t="shared" ref="P10:P20" si="12">+O10+N10</f>
        <v>30228</v>
      </c>
      <c r="Q10" s="98">
        <v>17321</v>
      </c>
      <c r="R10" s="98">
        <f t="shared" ref="R10:R20" si="13">+S10-Q10</f>
        <v>18172</v>
      </c>
      <c r="S10" s="99">
        <v>35493</v>
      </c>
      <c r="T10" s="98">
        <v>18554</v>
      </c>
      <c r="U10" s="98">
        <f t="shared" ref="U10:U19" si="14">+V10-T10</f>
        <v>22036</v>
      </c>
      <c r="V10" s="99">
        <v>40590</v>
      </c>
      <c r="W10" s="100">
        <v>19909</v>
      </c>
      <c r="X10" s="100">
        <f>11581+11542</f>
        <v>23123</v>
      </c>
      <c r="Y10" s="99">
        <f t="shared" ref="Y10:Y20" si="15">+X10+W10</f>
        <v>43032</v>
      </c>
      <c r="Z10" s="101">
        <v>20474</v>
      </c>
      <c r="AA10" s="100">
        <v>25289</v>
      </c>
      <c r="AB10" s="99">
        <f t="shared" ref="AB10:AB20" si="16">+AA10+Z10</f>
        <v>45763</v>
      </c>
      <c r="AC10" s="102">
        <v>18724</v>
      </c>
      <c r="AD10" s="100">
        <v>28206</v>
      </c>
      <c r="AE10" s="99">
        <f t="shared" ref="AE10:AE20" si="17">+AD10+AC10</f>
        <v>46930</v>
      </c>
      <c r="AF10" s="100">
        <v>20797</v>
      </c>
      <c r="AG10" s="100">
        <v>31718</v>
      </c>
      <c r="AH10" s="99">
        <f t="shared" ref="AH10:AH20" si="18">+AG10+AF10</f>
        <v>52515</v>
      </c>
      <c r="AI10" s="100">
        <v>19608</v>
      </c>
      <c r="AJ10" s="100">
        <f>16874+12688</f>
        <v>29562</v>
      </c>
      <c r="AK10" s="99">
        <f t="shared" ref="AK10:AK20" si="19">+AJ10+AI10</f>
        <v>49170</v>
      </c>
      <c r="AL10" s="103">
        <v>23642</v>
      </c>
      <c r="AM10" s="103">
        <f>18398+13664</f>
        <v>32062</v>
      </c>
      <c r="AN10" s="99">
        <f t="shared" ref="AN10:AN20" si="20">+AM10+AL10</f>
        <v>55704</v>
      </c>
      <c r="AO10" s="104">
        <v>27146</v>
      </c>
      <c r="AP10" s="104">
        <f>23281+13096</f>
        <v>36377</v>
      </c>
      <c r="AQ10" s="99">
        <f t="shared" ref="AQ10:AQ20" si="21">+AP10+AO10</f>
        <v>63523</v>
      </c>
      <c r="AR10" s="103">
        <v>30542</v>
      </c>
      <c r="AS10" s="103">
        <v>38439</v>
      </c>
      <c r="AT10" s="99">
        <f t="shared" ref="AT10:AT20" si="22">+AS10+AR10</f>
        <v>68981</v>
      </c>
      <c r="AU10" s="103">
        <v>24716</v>
      </c>
      <c r="AV10" s="103">
        <v>41024</v>
      </c>
      <c r="AW10" s="99">
        <f t="shared" ref="AW10:AW20" si="23">+AV10+AU10</f>
        <v>65740</v>
      </c>
      <c r="AX10" s="105">
        <v>19306</v>
      </c>
      <c r="AY10" s="105">
        <v>41046</v>
      </c>
      <c r="AZ10" s="106">
        <f t="shared" si="0"/>
        <v>60352</v>
      </c>
      <c r="BA10" s="105">
        <v>21912</v>
      </c>
      <c r="BB10" s="105">
        <v>43060</v>
      </c>
      <c r="BC10" s="106">
        <f t="shared" si="1"/>
        <v>64972</v>
      </c>
      <c r="BD10" s="105">
        <v>25139</v>
      </c>
      <c r="BE10" s="105">
        <v>46770</v>
      </c>
      <c r="BF10" s="106">
        <f t="shared" si="2"/>
        <v>71909</v>
      </c>
      <c r="BG10" s="107">
        <v>24810</v>
      </c>
      <c r="BH10" s="108">
        <v>52884</v>
      </c>
      <c r="BI10" s="106">
        <f t="shared" si="3"/>
        <v>77694</v>
      </c>
      <c r="BJ10" s="107">
        <v>27658</v>
      </c>
      <c r="BK10" s="108">
        <v>60049</v>
      </c>
      <c r="BL10" s="106">
        <f t="shared" si="4"/>
        <v>87707</v>
      </c>
      <c r="BM10" s="107">
        <v>29602</v>
      </c>
      <c r="BN10" s="108">
        <v>75089</v>
      </c>
      <c r="BO10" s="106">
        <f t="shared" si="5"/>
        <v>104691</v>
      </c>
      <c r="BP10" s="107">
        <v>35680</v>
      </c>
      <c r="BQ10" s="108">
        <v>80101</v>
      </c>
      <c r="BR10" s="106">
        <f t="shared" si="6"/>
        <v>115781</v>
      </c>
      <c r="BS10" s="107">
        <v>37961</v>
      </c>
      <c r="BT10" s="108">
        <v>81854</v>
      </c>
      <c r="BU10" s="109">
        <f t="shared" si="7"/>
        <v>119815</v>
      </c>
    </row>
    <row r="11" spans="1:73" s="30" customFormat="1" ht="49.15" customHeight="1" x14ac:dyDescent="0.2">
      <c r="A11" s="97" t="s">
        <v>8</v>
      </c>
      <c r="B11" s="98">
        <v>14965</v>
      </c>
      <c r="C11" s="98">
        <v>15554</v>
      </c>
      <c r="D11" s="99">
        <f t="shared" si="8"/>
        <v>30519</v>
      </c>
      <c r="E11" s="98">
        <v>13418.609</v>
      </c>
      <c r="F11" s="98">
        <v>13472.391</v>
      </c>
      <c r="G11" s="99">
        <f t="shared" si="9"/>
        <v>26891</v>
      </c>
      <c r="H11" s="98">
        <v>15621</v>
      </c>
      <c r="I11" s="98">
        <v>12283</v>
      </c>
      <c r="J11" s="99">
        <f t="shared" si="10"/>
        <v>27904</v>
      </c>
      <c r="K11" s="98">
        <v>16554.72</v>
      </c>
      <c r="L11" s="98">
        <v>13007.279999999999</v>
      </c>
      <c r="M11" s="99">
        <f t="shared" si="11"/>
        <v>29562</v>
      </c>
      <c r="N11" s="98">
        <v>15341.31</v>
      </c>
      <c r="O11" s="98">
        <v>14739.69</v>
      </c>
      <c r="P11" s="99">
        <f t="shared" si="12"/>
        <v>30081</v>
      </c>
      <c r="Q11" s="98">
        <v>17931</v>
      </c>
      <c r="R11" s="98">
        <f t="shared" si="13"/>
        <v>18563</v>
      </c>
      <c r="S11" s="99">
        <v>36494</v>
      </c>
      <c r="T11" s="98">
        <v>18829</v>
      </c>
      <c r="U11" s="98">
        <f t="shared" si="14"/>
        <v>21788</v>
      </c>
      <c r="V11" s="99">
        <v>40617</v>
      </c>
      <c r="W11" s="100">
        <v>19098</v>
      </c>
      <c r="X11" s="100">
        <f>11215+12003</f>
        <v>23218</v>
      </c>
      <c r="Y11" s="99">
        <f t="shared" si="15"/>
        <v>42316</v>
      </c>
      <c r="Z11" s="101">
        <v>19837</v>
      </c>
      <c r="AA11" s="100">
        <v>25760</v>
      </c>
      <c r="AB11" s="99">
        <f t="shared" si="16"/>
        <v>45597</v>
      </c>
      <c r="AC11" s="102">
        <v>20128</v>
      </c>
      <c r="AD11" s="100">
        <v>28308</v>
      </c>
      <c r="AE11" s="99">
        <f t="shared" si="17"/>
        <v>48436</v>
      </c>
      <c r="AF11" s="100">
        <v>21734</v>
      </c>
      <c r="AG11" s="100">
        <v>31427</v>
      </c>
      <c r="AH11" s="99">
        <f t="shared" si="18"/>
        <v>53161</v>
      </c>
      <c r="AI11" s="100">
        <v>20381</v>
      </c>
      <c r="AJ11" s="100">
        <f>16734+12537</f>
        <v>29271</v>
      </c>
      <c r="AK11" s="99">
        <f t="shared" si="19"/>
        <v>49652</v>
      </c>
      <c r="AL11" s="103">
        <v>24061</v>
      </c>
      <c r="AM11" s="103">
        <v>32042</v>
      </c>
      <c r="AN11" s="99">
        <f t="shared" si="20"/>
        <v>56103</v>
      </c>
      <c r="AO11" s="104">
        <v>27769</v>
      </c>
      <c r="AP11" s="104">
        <f>22087+14606</f>
        <v>36693</v>
      </c>
      <c r="AQ11" s="99">
        <f t="shared" si="21"/>
        <v>64462</v>
      </c>
      <c r="AR11" s="103">
        <v>29929</v>
      </c>
      <c r="AS11" s="103">
        <v>39760</v>
      </c>
      <c r="AT11" s="99">
        <f t="shared" si="22"/>
        <v>69689</v>
      </c>
      <c r="AU11" s="103">
        <v>24250</v>
      </c>
      <c r="AV11" s="103">
        <v>40390</v>
      </c>
      <c r="AW11" s="99">
        <f t="shared" si="23"/>
        <v>64640</v>
      </c>
      <c r="AX11" s="105">
        <v>18779</v>
      </c>
      <c r="AY11" s="105">
        <v>41291</v>
      </c>
      <c r="AZ11" s="106">
        <f t="shared" si="0"/>
        <v>60070</v>
      </c>
      <c r="BA11" s="105">
        <v>22546</v>
      </c>
      <c r="BB11" s="105">
        <v>43226</v>
      </c>
      <c r="BC11" s="106">
        <f t="shared" si="1"/>
        <v>65772</v>
      </c>
      <c r="BD11" s="105">
        <v>25220</v>
      </c>
      <c r="BE11" s="105">
        <v>47092</v>
      </c>
      <c r="BF11" s="106">
        <f t="shared" si="2"/>
        <v>72312</v>
      </c>
      <c r="BG11" s="107">
        <v>24865</v>
      </c>
      <c r="BH11" s="108">
        <v>53936</v>
      </c>
      <c r="BI11" s="106">
        <f t="shared" si="3"/>
        <v>78801</v>
      </c>
      <c r="BJ11" s="107">
        <v>27752</v>
      </c>
      <c r="BK11" s="108">
        <v>61689</v>
      </c>
      <c r="BL11" s="106">
        <f t="shared" si="4"/>
        <v>89441</v>
      </c>
      <c r="BM11" s="107">
        <v>30069</v>
      </c>
      <c r="BN11" s="108">
        <v>76042</v>
      </c>
      <c r="BO11" s="106">
        <f t="shared" si="5"/>
        <v>106111</v>
      </c>
      <c r="BP11" s="107">
        <v>35863</v>
      </c>
      <c r="BQ11" s="108">
        <v>80507</v>
      </c>
      <c r="BR11" s="106">
        <f t="shared" si="6"/>
        <v>116370</v>
      </c>
      <c r="BS11" s="107">
        <v>39730</v>
      </c>
      <c r="BT11" s="108">
        <v>79238</v>
      </c>
      <c r="BU11" s="109">
        <f t="shared" si="7"/>
        <v>118968</v>
      </c>
    </row>
    <row r="12" spans="1:73" s="30" customFormat="1" ht="49.15" customHeight="1" x14ac:dyDescent="0.2">
      <c r="A12" s="97" t="s">
        <v>9</v>
      </c>
      <c r="B12" s="98">
        <v>14839</v>
      </c>
      <c r="C12" s="98">
        <v>15405</v>
      </c>
      <c r="D12" s="99">
        <f t="shared" si="8"/>
        <v>30244</v>
      </c>
      <c r="E12" s="98">
        <v>15925.279999999999</v>
      </c>
      <c r="F12" s="98">
        <v>11066.720000000001</v>
      </c>
      <c r="G12" s="99">
        <f t="shared" si="9"/>
        <v>26992</v>
      </c>
      <c r="H12" s="98">
        <v>15689</v>
      </c>
      <c r="I12" s="98">
        <v>12599</v>
      </c>
      <c r="J12" s="99">
        <f t="shared" si="10"/>
        <v>28288</v>
      </c>
      <c r="K12" s="98">
        <v>16493.084999999999</v>
      </c>
      <c r="L12" s="98">
        <v>12801.915000000001</v>
      </c>
      <c r="M12" s="99">
        <f t="shared" si="11"/>
        <v>29295</v>
      </c>
      <c r="N12" s="98">
        <v>15647.82</v>
      </c>
      <c r="O12" s="98">
        <v>15034.18</v>
      </c>
      <c r="P12" s="99">
        <f t="shared" si="12"/>
        <v>30682</v>
      </c>
      <c r="Q12" s="98">
        <v>17766</v>
      </c>
      <c r="R12" s="98">
        <f t="shared" si="13"/>
        <v>19867</v>
      </c>
      <c r="S12" s="99">
        <v>37633</v>
      </c>
      <c r="T12" s="98">
        <v>19227</v>
      </c>
      <c r="U12" s="98">
        <f t="shared" si="14"/>
        <v>21749</v>
      </c>
      <c r="V12" s="99">
        <v>40976</v>
      </c>
      <c r="W12" s="100">
        <v>18847</v>
      </c>
      <c r="X12" s="100">
        <f>11001+11927</f>
        <v>22928</v>
      </c>
      <c r="Y12" s="99">
        <f t="shared" si="15"/>
        <v>41775</v>
      </c>
      <c r="Z12" s="101">
        <v>19312</v>
      </c>
      <c r="AA12" s="100">
        <v>26049</v>
      </c>
      <c r="AB12" s="99">
        <f t="shared" si="16"/>
        <v>45361</v>
      </c>
      <c r="AC12" s="102">
        <v>20633</v>
      </c>
      <c r="AD12" s="100">
        <v>28213</v>
      </c>
      <c r="AE12" s="99">
        <f t="shared" si="17"/>
        <v>48846</v>
      </c>
      <c r="AF12" s="100">
        <v>21724</v>
      </c>
      <c r="AG12" s="100">
        <v>31580</v>
      </c>
      <c r="AH12" s="99">
        <f t="shared" si="18"/>
        <v>53304</v>
      </c>
      <c r="AI12" s="100">
        <v>21044</v>
      </c>
      <c r="AJ12" s="100">
        <f>17516+11124</f>
        <v>28640</v>
      </c>
      <c r="AK12" s="99">
        <f t="shared" si="19"/>
        <v>49684</v>
      </c>
      <c r="AL12" s="103">
        <v>24952</v>
      </c>
      <c r="AM12" s="103">
        <f>18689+13489</f>
        <v>32178</v>
      </c>
      <c r="AN12" s="99">
        <f t="shared" si="20"/>
        <v>57130</v>
      </c>
      <c r="AO12" s="104">
        <v>27944</v>
      </c>
      <c r="AP12" s="104">
        <f>22665+14521</f>
        <v>37186</v>
      </c>
      <c r="AQ12" s="99">
        <f t="shared" si="21"/>
        <v>65130</v>
      </c>
      <c r="AR12" s="103">
        <v>29516</v>
      </c>
      <c r="AS12" s="103">
        <v>40512</v>
      </c>
      <c r="AT12" s="99">
        <f t="shared" si="22"/>
        <v>70028</v>
      </c>
      <c r="AU12" s="103">
        <v>23445</v>
      </c>
      <c r="AV12" s="103">
        <v>40211</v>
      </c>
      <c r="AW12" s="99">
        <f t="shared" si="23"/>
        <v>63656</v>
      </c>
      <c r="AX12" s="105">
        <v>19267</v>
      </c>
      <c r="AY12" s="105">
        <v>41101</v>
      </c>
      <c r="AZ12" s="106">
        <f t="shared" si="0"/>
        <v>60368</v>
      </c>
      <c r="BA12" s="105">
        <v>23132</v>
      </c>
      <c r="BB12" s="105">
        <v>43213</v>
      </c>
      <c r="BC12" s="106">
        <f t="shared" si="1"/>
        <v>66345</v>
      </c>
      <c r="BD12" s="105">
        <v>25736</v>
      </c>
      <c r="BE12" s="105">
        <v>47249</v>
      </c>
      <c r="BF12" s="106">
        <f t="shared" si="2"/>
        <v>72985</v>
      </c>
      <c r="BG12" s="107">
        <v>25102</v>
      </c>
      <c r="BH12" s="108">
        <v>54628</v>
      </c>
      <c r="BI12" s="106">
        <f t="shared" si="3"/>
        <v>79730</v>
      </c>
      <c r="BJ12" s="107">
        <v>27724</v>
      </c>
      <c r="BK12" s="108">
        <v>62840</v>
      </c>
      <c r="BL12" s="106">
        <f t="shared" si="4"/>
        <v>90564</v>
      </c>
      <c r="BM12" s="107">
        <v>30837</v>
      </c>
      <c r="BN12" s="108">
        <v>76483</v>
      </c>
      <c r="BO12" s="106">
        <f t="shared" si="5"/>
        <v>107320</v>
      </c>
      <c r="BP12" s="107">
        <v>36061</v>
      </c>
      <c r="BQ12" s="108">
        <v>80954</v>
      </c>
      <c r="BR12" s="106">
        <f t="shared" si="6"/>
        <v>117015</v>
      </c>
      <c r="BS12" s="107">
        <v>39755</v>
      </c>
      <c r="BT12" s="108">
        <v>78220</v>
      </c>
      <c r="BU12" s="109">
        <f t="shared" si="7"/>
        <v>117975</v>
      </c>
    </row>
    <row r="13" spans="1:73" s="30" customFormat="1" ht="49.15" customHeight="1" x14ac:dyDescent="0.2">
      <c r="A13" s="97" t="s">
        <v>10</v>
      </c>
      <c r="B13" s="98">
        <v>14522</v>
      </c>
      <c r="C13" s="98">
        <v>15245</v>
      </c>
      <c r="D13" s="99">
        <f t="shared" si="8"/>
        <v>29767</v>
      </c>
      <c r="E13" s="98">
        <v>17006.22</v>
      </c>
      <c r="F13" s="98">
        <v>9987.7799999999988</v>
      </c>
      <c r="G13" s="99">
        <f t="shared" si="9"/>
        <v>26994</v>
      </c>
      <c r="H13" s="98">
        <v>15326</v>
      </c>
      <c r="I13" s="98">
        <v>12459</v>
      </c>
      <c r="J13" s="99">
        <f t="shared" si="10"/>
        <v>27785</v>
      </c>
      <c r="K13" s="98">
        <v>14686</v>
      </c>
      <c r="L13" s="98">
        <v>14686</v>
      </c>
      <c r="M13" s="99">
        <f t="shared" si="11"/>
        <v>29372</v>
      </c>
      <c r="N13" s="98">
        <v>15685</v>
      </c>
      <c r="O13" s="98">
        <v>15685</v>
      </c>
      <c r="P13" s="99">
        <f t="shared" si="12"/>
        <v>31370</v>
      </c>
      <c r="Q13" s="98">
        <v>18687</v>
      </c>
      <c r="R13" s="98">
        <f t="shared" si="13"/>
        <v>19497</v>
      </c>
      <c r="S13" s="99">
        <v>38184</v>
      </c>
      <c r="T13" s="98">
        <v>19632</v>
      </c>
      <c r="U13" s="98">
        <f t="shared" si="14"/>
        <v>21474</v>
      </c>
      <c r="V13" s="99">
        <v>41106</v>
      </c>
      <c r="W13" s="100">
        <v>19121</v>
      </c>
      <c r="X13" s="100">
        <f>10726+11768</f>
        <v>22494</v>
      </c>
      <c r="Y13" s="99">
        <f t="shared" si="15"/>
        <v>41615</v>
      </c>
      <c r="Z13" s="101">
        <v>19337</v>
      </c>
      <c r="AA13" s="100">
        <v>26605</v>
      </c>
      <c r="AB13" s="99">
        <f t="shared" si="16"/>
        <v>45942</v>
      </c>
      <c r="AC13" s="102">
        <v>21114</v>
      </c>
      <c r="AD13" s="100">
        <v>28319</v>
      </c>
      <c r="AE13" s="99">
        <f t="shared" si="17"/>
        <v>49433</v>
      </c>
      <c r="AF13" s="100">
        <v>22225</v>
      </c>
      <c r="AG13" s="100">
        <v>31809</v>
      </c>
      <c r="AH13" s="99">
        <f t="shared" si="18"/>
        <v>54034</v>
      </c>
      <c r="AI13" s="100">
        <v>21199</v>
      </c>
      <c r="AJ13" s="100">
        <f>18408+11564</f>
        <v>29972</v>
      </c>
      <c r="AK13" s="99">
        <f t="shared" si="19"/>
        <v>51171</v>
      </c>
      <c r="AL13" s="103">
        <v>25394</v>
      </c>
      <c r="AM13" s="103">
        <f>18386+14651</f>
        <v>33037</v>
      </c>
      <c r="AN13" s="99">
        <f t="shared" si="20"/>
        <v>58431</v>
      </c>
      <c r="AO13" s="104">
        <v>29072</v>
      </c>
      <c r="AP13" s="104">
        <f>22608+14849</f>
        <v>37457</v>
      </c>
      <c r="AQ13" s="99">
        <f t="shared" si="21"/>
        <v>66529</v>
      </c>
      <c r="AR13" s="103">
        <v>29451</v>
      </c>
      <c r="AS13" s="103">
        <v>41231</v>
      </c>
      <c r="AT13" s="99">
        <f t="shared" si="22"/>
        <v>70682</v>
      </c>
      <c r="AU13" s="103">
        <v>23200</v>
      </c>
      <c r="AV13" s="103">
        <v>40721</v>
      </c>
      <c r="AW13" s="99">
        <f t="shared" si="23"/>
        <v>63921</v>
      </c>
      <c r="AX13" s="105">
        <v>18938</v>
      </c>
      <c r="AY13" s="105">
        <v>41201</v>
      </c>
      <c r="AZ13" s="106">
        <f t="shared" si="0"/>
        <v>60139</v>
      </c>
      <c r="BA13" s="105">
        <v>23411</v>
      </c>
      <c r="BB13" s="105">
        <v>43515</v>
      </c>
      <c r="BC13" s="106">
        <f t="shared" si="1"/>
        <v>66926</v>
      </c>
      <c r="BD13" s="105">
        <v>26165</v>
      </c>
      <c r="BE13" s="105">
        <v>47609</v>
      </c>
      <c r="BF13" s="106">
        <f t="shared" si="2"/>
        <v>73774</v>
      </c>
      <c r="BG13" s="107">
        <v>26291</v>
      </c>
      <c r="BH13" s="108">
        <v>54199</v>
      </c>
      <c r="BI13" s="106">
        <f t="shared" si="3"/>
        <v>80490</v>
      </c>
      <c r="BJ13" s="107">
        <v>25719</v>
      </c>
      <c r="BK13" s="108">
        <v>66536</v>
      </c>
      <c r="BL13" s="106">
        <f t="shared" si="4"/>
        <v>92255</v>
      </c>
      <c r="BM13" s="107">
        <v>31678</v>
      </c>
      <c r="BN13" s="108">
        <v>77107</v>
      </c>
      <c r="BO13" s="106">
        <f t="shared" si="5"/>
        <v>108785</v>
      </c>
      <c r="BP13" s="107">
        <v>36197</v>
      </c>
      <c r="BQ13" s="108">
        <v>81331</v>
      </c>
      <c r="BR13" s="106">
        <f t="shared" si="6"/>
        <v>117528</v>
      </c>
      <c r="BS13" s="107">
        <v>40063</v>
      </c>
      <c r="BT13" s="108">
        <v>77248</v>
      </c>
      <c r="BU13" s="109">
        <f t="shared" si="7"/>
        <v>117311</v>
      </c>
    </row>
    <row r="14" spans="1:73" s="30" customFormat="1" ht="49.15" customHeight="1" x14ac:dyDescent="0.2">
      <c r="A14" s="97" t="s">
        <v>11</v>
      </c>
      <c r="B14" s="98">
        <v>14207</v>
      </c>
      <c r="C14" s="98">
        <v>15221</v>
      </c>
      <c r="D14" s="99">
        <f t="shared" si="8"/>
        <v>29428</v>
      </c>
      <c r="E14" s="98">
        <v>17269.181</v>
      </c>
      <c r="F14" s="98">
        <v>9671.8189999999995</v>
      </c>
      <c r="G14" s="99">
        <f t="shared" si="9"/>
        <v>26941</v>
      </c>
      <c r="H14" s="98">
        <v>15326</v>
      </c>
      <c r="I14" s="98">
        <v>12457</v>
      </c>
      <c r="J14" s="99">
        <f t="shared" si="10"/>
        <v>27783</v>
      </c>
      <c r="K14" s="98">
        <v>15938.594000000001</v>
      </c>
      <c r="L14" s="98">
        <v>13468.405999999999</v>
      </c>
      <c r="M14" s="99">
        <f t="shared" si="11"/>
        <v>29407</v>
      </c>
      <c r="N14" s="98">
        <v>15750.5</v>
      </c>
      <c r="O14" s="98">
        <v>15750.5</v>
      </c>
      <c r="P14" s="99">
        <f t="shared" si="12"/>
        <v>31501</v>
      </c>
      <c r="Q14" s="98">
        <v>18115</v>
      </c>
      <c r="R14" s="98">
        <f t="shared" si="13"/>
        <v>20325</v>
      </c>
      <c r="S14" s="99">
        <v>38440</v>
      </c>
      <c r="T14" s="98">
        <v>19522</v>
      </c>
      <c r="U14" s="98">
        <f t="shared" si="14"/>
        <v>21985</v>
      </c>
      <c r="V14" s="99">
        <v>41507</v>
      </c>
      <c r="W14" s="100">
        <v>20075</v>
      </c>
      <c r="X14" s="100">
        <f>12024+10740</f>
        <v>22764</v>
      </c>
      <c r="Y14" s="99">
        <f t="shared" si="15"/>
        <v>42839</v>
      </c>
      <c r="Z14" s="101">
        <v>20039</v>
      </c>
      <c r="AA14" s="100">
        <v>26727</v>
      </c>
      <c r="AB14" s="99">
        <f t="shared" si="16"/>
        <v>46766</v>
      </c>
      <c r="AC14" s="102">
        <v>20891</v>
      </c>
      <c r="AD14" s="100">
        <v>28776</v>
      </c>
      <c r="AE14" s="99">
        <f t="shared" si="17"/>
        <v>49667</v>
      </c>
      <c r="AF14" s="100">
        <v>22117</v>
      </c>
      <c r="AG14" s="100">
        <v>32434</v>
      </c>
      <c r="AH14" s="99">
        <f t="shared" si="18"/>
        <v>54551</v>
      </c>
      <c r="AI14" s="100">
        <v>21039</v>
      </c>
      <c r="AJ14" s="100">
        <f>18216+11887</f>
        <v>30103</v>
      </c>
      <c r="AK14" s="99">
        <f t="shared" si="19"/>
        <v>51142</v>
      </c>
      <c r="AL14" s="110">
        <v>25515</v>
      </c>
      <c r="AM14" s="101">
        <f>20233+13263</f>
        <v>33496</v>
      </c>
      <c r="AN14" s="99">
        <f t="shared" si="20"/>
        <v>59011</v>
      </c>
      <c r="AO14" s="111">
        <v>29272</v>
      </c>
      <c r="AP14" s="112">
        <f>22941+14679</f>
        <v>37620</v>
      </c>
      <c r="AQ14" s="99">
        <f t="shared" si="21"/>
        <v>66892</v>
      </c>
      <c r="AR14" s="110">
        <v>29083</v>
      </c>
      <c r="AS14" s="101">
        <v>41552</v>
      </c>
      <c r="AT14" s="99">
        <f t="shared" si="22"/>
        <v>70635</v>
      </c>
      <c r="AU14" s="110">
        <v>22111</v>
      </c>
      <c r="AV14" s="101">
        <v>41002</v>
      </c>
      <c r="AW14" s="99">
        <f t="shared" si="23"/>
        <v>63113</v>
      </c>
      <c r="AX14" s="113">
        <v>19109</v>
      </c>
      <c r="AY14" s="114">
        <v>41066</v>
      </c>
      <c r="AZ14" s="106">
        <f t="shared" si="0"/>
        <v>60175</v>
      </c>
      <c r="BA14" s="113">
        <v>23812</v>
      </c>
      <c r="BB14" s="114">
        <v>43797</v>
      </c>
      <c r="BC14" s="106">
        <f t="shared" si="1"/>
        <v>67609</v>
      </c>
      <c r="BD14" s="113">
        <v>26160</v>
      </c>
      <c r="BE14" s="114">
        <v>48434</v>
      </c>
      <c r="BF14" s="106">
        <f t="shared" si="2"/>
        <v>74594</v>
      </c>
      <c r="BG14" s="115">
        <v>25967</v>
      </c>
      <c r="BH14" s="108">
        <v>54813</v>
      </c>
      <c r="BI14" s="106">
        <f t="shared" si="3"/>
        <v>80780</v>
      </c>
      <c r="BJ14" s="115">
        <v>25846</v>
      </c>
      <c r="BK14" s="108">
        <v>67541</v>
      </c>
      <c r="BL14" s="106">
        <f t="shared" si="4"/>
        <v>93387</v>
      </c>
      <c r="BM14" s="115">
        <v>32140</v>
      </c>
      <c r="BN14" s="108">
        <v>77569</v>
      </c>
      <c r="BO14" s="106">
        <f t="shared" si="5"/>
        <v>109709</v>
      </c>
      <c r="BP14" s="115">
        <v>36200</v>
      </c>
      <c r="BQ14" s="108">
        <v>81663</v>
      </c>
      <c r="BR14" s="106">
        <f t="shared" si="6"/>
        <v>117863</v>
      </c>
      <c r="BS14" s="115">
        <v>40660</v>
      </c>
      <c r="BT14" s="108">
        <v>76571</v>
      </c>
      <c r="BU14" s="109">
        <f t="shared" si="7"/>
        <v>117231</v>
      </c>
    </row>
    <row r="15" spans="1:73" s="30" customFormat="1" ht="49.15" customHeight="1" x14ac:dyDescent="0.2">
      <c r="A15" s="97" t="s">
        <v>12</v>
      </c>
      <c r="B15" s="98">
        <v>14310</v>
      </c>
      <c r="C15" s="98">
        <v>15029</v>
      </c>
      <c r="D15" s="99">
        <f t="shared" si="8"/>
        <v>29339</v>
      </c>
      <c r="E15" s="98">
        <v>16541.37</v>
      </c>
      <c r="F15" s="98">
        <v>10575.630000000001</v>
      </c>
      <c r="G15" s="99">
        <f t="shared" si="9"/>
        <v>27117</v>
      </c>
      <c r="H15" s="98">
        <v>16498</v>
      </c>
      <c r="I15" s="98">
        <v>12130</v>
      </c>
      <c r="J15" s="99">
        <f t="shared" si="10"/>
        <v>28628</v>
      </c>
      <c r="K15" s="98">
        <v>15847.920000000002</v>
      </c>
      <c r="L15" s="98">
        <v>13500.079999999998</v>
      </c>
      <c r="M15" s="99">
        <f t="shared" si="11"/>
        <v>29348</v>
      </c>
      <c r="N15" s="98">
        <v>15337.646999999999</v>
      </c>
      <c r="O15" s="98">
        <v>16549.353000000003</v>
      </c>
      <c r="P15" s="99">
        <f t="shared" si="12"/>
        <v>31887</v>
      </c>
      <c r="Q15" s="98">
        <v>18188</v>
      </c>
      <c r="R15" s="98">
        <f t="shared" si="13"/>
        <v>20787</v>
      </c>
      <c r="S15" s="99">
        <v>38975</v>
      </c>
      <c r="T15" s="98">
        <v>19287</v>
      </c>
      <c r="U15" s="98">
        <f t="shared" si="14"/>
        <v>21987</v>
      </c>
      <c r="V15" s="99">
        <v>41274</v>
      </c>
      <c r="W15" s="100">
        <v>20050</v>
      </c>
      <c r="X15" s="100">
        <f>12471+10881</f>
        <v>23352</v>
      </c>
      <c r="Y15" s="99">
        <f t="shared" si="15"/>
        <v>43402</v>
      </c>
      <c r="Z15" s="101">
        <v>20008</v>
      </c>
      <c r="AA15" s="100">
        <v>27158</v>
      </c>
      <c r="AB15" s="99">
        <f t="shared" si="16"/>
        <v>47166</v>
      </c>
      <c r="AC15" s="102">
        <v>20951</v>
      </c>
      <c r="AD15" s="100">
        <v>29459</v>
      </c>
      <c r="AE15" s="99">
        <f t="shared" si="17"/>
        <v>50410</v>
      </c>
      <c r="AF15" s="100">
        <v>21648</v>
      </c>
      <c r="AG15" s="100">
        <v>32517</v>
      </c>
      <c r="AH15" s="99">
        <f t="shared" si="18"/>
        <v>54165</v>
      </c>
      <c r="AI15" s="100">
        <v>20348</v>
      </c>
      <c r="AJ15" s="100">
        <f>18844+11882</f>
        <v>30726</v>
      </c>
      <c r="AK15" s="99">
        <f t="shared" si="19"/>
        <v>51074</v>
      </c>
      <c r="AL15" s="110">
        <v>25636</v>
      </c>
      <c r="AM15" s="101">
        <f>19804+13537</f>
        <v>33341</v>
      </c>
      <c r="AN15" s="99">
        <f t="shared" si="20"/>
        <v>58977</v>
      </c>
      <c r="AO15" s="111">
        <v>29464</v>
      </c>
      <c r="AP15" s="112">
        <f>22806+14964</f>
        <v>37770</v>
      </c>
      <c r="AQ15" s="99">
        <f t="shared" si="21"/>
        <v>67234</v>
      </c>
      <c r="AR15" s="110">
        <v>28254</v>
      </c>
      <c r="AS15" s="101">
        <v>41943</v>
      </c>
      <c r="AT15" s="99">
        <f t="shared" si="22"/>
        <v>70197</v>
      </c>
      <c r="AU15" s="110">
        <v>21333</v>
      </c>
      <c r="AV15" s="101">
        <v>40883</v>
      </c>
      <c r="AW15" s="99">
        <f t="shared" si="23"/>
        <v>62216</v>
      </c>
      <c r="AX15" s="113">
        <v>20125</v>
      </c>
      <c r="AY15" s="114">
        <v>40834</v>
      </c>
      <c r="AZ15" s="106">
        <f t="shared" si="0"/>
        <v>60959</v>
      </c>
      <c r="BA15" s="113">
        <v>23600</v>
      </c>
      <c r="BB15" s="114">
        <v>44719</v>
      </c>
      <c r="BC15" s="106">
        <f t="shared" si="1"/>
        <v>68319</v>
      </c>
      <c r="BD15" s="113">
        <v>25678</v>
      </c>
      <c r="BE15" s="114">
        <v>49040</v>
      </c>
      <c r="BF15" s="106">
        <f t="shared" si="2"/>
        <v>74718</v>
      </c>
      <c r="BG15" s="115">
        <v>26154</v>
      </c>
      <c r="BH15" s="108">
        <v>55332</v>
      </c>
      <c r="BI15" s="106">
        <f t="shared" si="3"/>
        <v>81486</v>
      </c>
      <c r="BJ15" s="115">
        <v>26870</v>
      </c>
      <c r="BK15" s="108">
        <v>68500</v>
      </c>
      <c r="BL15" s="106">
        <f t="shared" si="4"/>
        <v>95370</v>
      </c>
      <c r="BM15" s="115">
        <v>32707</v>
      </c>
      <c r="BN15" s="108">
        <v>78298</v>
      </c>
      <c r="BO15" s="106">
        <f t="shared" si="5"/>
        <v>111005</v>
      </c>
      <c r="BP15" s="115">
        <v>36032</v>
      </c>
      <c r="BQ15" s="108">
        <v>82169</v>
      </c>
      <c r="BR15" s="106">
        <f t="shared" si="6"/>
        <v>118201</v>
      </c>
      <c r="BS15" s="115">
        <v>40691</v>
      </c>
      <c r="BT15" s="108">
        <v>76439</v>
      </c>
      <c r="BU15" s="109">
        <f t="shared" si="7"/>
        <v>117130</v>
      </c>
    </row>
    <row r="16" spans="1:73" s="30" customFormat="1" ht="49.15" customHeight="1" x14ac:dyDescent="0.2">
      <c r="A16" s="97" t="s">
        <v>13</v>
      </c>
      <c r="B16" s="98">
        <v>13516</v>
      </c>
      <c r="C16" s="98">
        <v>15353</v>
      </c>
      <c r="D16" s="99">
        <f t="shared" si="8"/>
        <v>28869</v>
      </c>
      <c r="E16" s="98">
        <v>16847.88</v>
      </c>
      <c r="F16" s="98">
        <v>10326.119999999999</v>
      </c>
      <c r="G16" s="99">
        <f t="shared" si="9"/>
        <v>27174</v>
      </c>
      <c r="H16" s="98">
        <v>15494</v>
      </c>
      <c r="I16" s="98">
        <v>12412</v>
      </c>
      <c r="J16" s="99">
        <f t="shared" si="10"/>
        <v>27906</v>
      </c>
      <c r="K16" s="98">
        <v>15577.230000000001</v>
      </c>
      <c r="L16" s="98">
        <v>13813.769999999999</v>
      </c>
      <c r="M16" s="99">
        <f t="shared" si="11"/>
        <v>29391</v>
      </c>
      <c r="N16" s="98">
        <v>15530.137999999999</v>
      </c>
      <c r="O16" s="98">
        <v>16891.862000000001</v>
      </c>
      <c r="P16" s="99">
        <f t="shared" si="12"/>
        <v>32422</v>
      </c>
      <c r="Q16" s="98">
        <v>17863</v>
      </c>
      <c r="R16" s="98">
        <f t="shared" si="13"/>
        <v>21378</v>
      </c>
      <c r="S16" s="99">
        <v>39241</v>
      </c>
      <c r="T16" s="98">
        <v>19600</v>
      </c>
      <c r="U16" s="98">
        <f t="shared" si="14"/>
        <v>22138</v>
      </c>
      <c r="V16" s="99">
        <v>41738</v>
      </c>
      <c r="W16" s="100">
        <v>21134</v>
      </c>
      <c r="X16" s="100">
        <f>13418+9513</f>
        <v>22931</v>
      </c>
      <c r="Y16" s="99">
        <f t="shared" si="15"/>
        <v>44065</v>
      </c>
      <c r="Z16" s="101">
        <v>19971</v>
      </c>
      <c r="AA16" s="100">
        <v>27158</v>
      </c>
      <c r="AB16" s="99">
        <f t="shared" si="16"/>
        <v>47129</v>
      </c>
      <c r="AC16" s="102">
        <v>20982</v>
      </c>
      <c r="AD16" s="100">
        <v>30400</v>
      </c>
      <c r="AE16" s="99">
        <f t="shared" si="17"/>
        <v>51382</v>
      </c>
      <c r="AF16" s="100">
        <v>21108</v>
      </c>
      <c r="AG16" s="100">
        <v>30538</v>
      </c>
      <c r="AH16" s="99">
        <f t="shared" si="18"/>
        <v>51646</v>
      </c>
      <c r="AI16" s="100">
        <v>20581</v>
      </c>
      <c r="AJ16" s="100">
        <f>18589+12544</f>
        <v>31133</v>
      </c>
      <c r="AK16" s="99">
        <f t="shared" si="19"/>
        <v>51714</v>
      </c>
      <c r="AL16" s="110">
        <v>25607</v>
      </c>
      <c r="AM16" s="101">
        <f>20412+13519</f>
        <v>33931</v>
      </c>
      <c r="AN16" s="99">
        <f t="shared" si="20"/>
        <v>59538</v>
      </c>
      <c r="AO16" s="111">
        <v>29547</v>
      </c>
      <c r="AP16" s="112">
        <f>23053+15083</f>
        <v>38136</v>
      </c>
      <c r="AQ16" s="99">
        <f t="shared" si="21"/>
        <v>67683</v>
      </c>
      <c r="AR16" s="110">
        <v>27706</v>
      </c>
      <c r="AS16" s="101">
        <v>41981</v>
      </c>
      <c r="AT16" s="99">
        <f t="shared" si="22"/>
        <v>69687</v>
      </c>
      <c r="AU16" s="110">
        <v>20875</v>
      </c>
      <c r="AV16" s="101">
        <v>40771</v>
      </c>
      <c r="AW16" s="99">
        <f t="shared" si="23"/>
        <v>61646</v>
      </c>
      <c r="AX16" s="113">
        <v>21178</v>
      </c>
      <c r="AY16" s="114">
        <v>40724</v>
      </c>
      <c r="AZ16" s="106">
        <f t="shared" si="0"/>
        <v>61902</v>
      </c>
      <c r="BA16" s="113">
        <v>23773</v>
      </c>
      <c r="BB16" s="114">
        <v>45221</v>
      </c>
      <c r="BC16" s="106">
        <f t="shared" si="1"/>
        <v>68994</v>
      </c>
      <c r="BD16" s="113">
        <v>25156</v>
      </c>
      <c r="BE16" s="114">
        <v>50119</v>
      </c>
      <c r="BF16" s="106">
        <f t="shared" si="2"/>
        <v>75275</v>
      </c>
      <c r="BG16" s="115">
        <v>25429</v>
      </c>
      <c r="BH16" s="108">
        <v>56485</v>
      </c>
      <c r="BI16" s="106">
        <f t="shared" si="3"/>
        <v>81914</v>
      </c>
      <c r="BJ16" s="115">
        <v>27099</v>
      </c>
      <c r="BK16" s="108">
        <v>69915</v>
      </c>
      <c r="BL16" s="106">
        <f t="shared" si="4"/>
        <v>97014</v>
      </c>
      <c r="BM16" s="115">
        <v>33090</v>
      </c>
      <c r="BN16" s="108">
        <v>78889</v>
      </c>
      <c r="BO16" s="106">
        <f t="shared" si="5"/>
        <v>111979</v>
      </c>
      <c r="BP16" s="115">
        <v>35941</v>
      </c>
      <c r="BQ16" s="108">
        <v>82537</v>
      </c>
      <c r="BR16" s="106">
        <f t="shared" si="6"/>
        <v>118478</v>
      </c>
      <c r="BS16" s="115">
        <v>41350</v>
      </c>
      <c r="BT16" s="108">
        <v>75523</v>
      </c>
      <c r="BU16" s="109">
        <f t="shared" si="7"/>
        <v>116873</v>
      </c>
    </row>
    <row r="17" spans="1:73" s="30" customFormat="1" ht="49.15" customHeight="1" x14ac:dyDescent="0.2">
      <c r="A17" s="97" t="s">
        <v>14</v>
      </c>
      <c r="B17" s="98">
        <v>13497</v>
      </c>
      <c r="C17" s="98">
        <v>15525</v>
      </c>
      <c r="D17" s="99">
        <f t="shared" si="8"/>
        <v>29022</v>
      </c>
      <c r="E17" s="98">
        <v>16862.759999999998</v>
      </c>
      <c r="F17" s="98">
        <v>10335.240000000002</v>
      </c>
      <c r="G17" s="99">
        <f t="shared" si="9"/>
        <v>27198</v>
      </c>
      <c r="H17" s="98">
        <v>17632</v>
      </c>
      <c r="I17" s="98">
        <v>11707</v>
      </c>
      <c r="J17" s="99">
        <f t="shared" si="10"/>
        <v>29339</v>
      </c>
      <c r="K17" s="98">
        <v>15802.02</v>
      </c>
      <c r="L17" s="98">
        <v>13460.98</v>
      </c>
      <c r="M17" s="99">
        <f t="shared" si="11"/>
        <v>29263</v>
      </c>
      <c r="N17" s="98">
        <v>15055.04</v>
      </c>
      <c r="O17" s="98">
        <v>19160.96</v>
      </c>
      <c r="P17" s="99">
        <f t="shared" si="12"/>
        <v>34216</v>
      </c>
      <c r="Q17" s="98">
        <v>17276</v>
      </c>
      <c r="R17" s="98">
        <f t="shared" si="13"/>
        <v>22143</v>
      </c>
      <c r="S17" s="99">
        <v>39419</v>
      </c>
      <c r="T17" s="98">
        <v>19524</v>
      </c>
      <c r="U17" s="98">
        <f t="shared" si="14"/>
        <v>22595</v>
      </c>
      <c r="V17" s="99">
        <v>42119</v>
      </c>
      <c r="W17" s="100">
        <v>20616</v>
      </c>
      <c r="X17" s="100">
        <f>13802+9756</f>
        <v>23558</v>
      </c>
      <c r="Y17" s="99">
        <f t="shared" si="15"/>
        <v>44174</v>
      </c>
      <c r="Z17" s="101">
        <v>20451</v>
      </c>
      <c r="AA17" s="100">
        <v>27353</v>
      </c>
      <c r="AB17" s="99">
        <f t="shared" si="16"/>
        <v>47804</v>
      </c>
      <c r="AC17" s="102">
        <v>21192</v>
      </c>
      <c r="AD17" s="100">
        <v>30711</v>
      </c>
      <c r="AE17" s="99">
        <f t="shared" si="17"/>
        <v>51903</v>
      </c>
      <c r="AF17" s="100">
        <v>21433</v>
      </c>
      <c r="AG17" s="100">
        <v>29322</v>
      </c>
      <c r="AH17" s="99">
        <f t="shared" si="18"/>
        <v>50755</v>
      </c>
      <c r="AI17" s="100">
        <v>21841</v>
      </c>
      <c r="AJ17" s="100">
        <f>18353+12315</f>
        <v>30668</v>
      </c>
      <c r="AK17" s="99">
        <f t="shared" si="19"/>
        <v>52509</v>
      </c>
      <c r="AL17" s="110">
        <v>26011</v>
      </c>
      <c r="AM17" s="101">
        <f>20392+14424</f>
        <v>34816</v>
      </c>
      <c r="AN17" s="99">
        <f t="shared" si="20"/>
        <v>60827</v>
      </c>
      <c r="AO17" s="111">
        <v>29172</v>
      </c>
      <c r="AP17" s="112">
        <f>23500+15350</f>
        <v>38850</v>
      </c>
      <c r="AQ17" s="99">
        <f t="shared" si="21"/>
        <v>68022</v>
      </c>
      <c r="AR17" s="110">
        <v>27569</v>
      </c>
      <c r="AS17" s="101">
        <v>41901</v>
      </c>
      <c r="AT17" s="99">
        <f t="shared" si="22"/>
        <v>69470</v>
      </c>
      <c r="AU17" s="110">
        <v>20064</v>
      </c>
      <c r="AV17" s="101">
        <v>41069</v>
      </c>
      <c r="AW17" s="99">
        <f t="shared" si="23"/>
        <v>61133</v>
      </c>
      <c r="AX17" s="113">
        <v>21303</v>
      </c>
      <c r="AY17" s="114">
        <v>41696</v>
      </c>
      <c r="AZ17" s="106">
        <f t="shared" si="0"/>
        <v>62999</v>
      </c>
      <c r="BA17" s="113">
        <v>24078</v>
      </c>
      <c r="BB17" s="114">
        <v>45611</v>
      </c>
      <c r="BC17" s="106">
        <f t="shared" si="1"/>
        <v>69689</v>
      </c>
      <c r="BD17" s="113">
        <v>25251</v>
      </c>
      <c r="BE17" s="114">
        <v>50478</v>
      </c>
      <c r="BF17" s="106">
        <f t="shared" si="2"/>
        <v>75729</v>
      </c>
      <c r="BG17" s="108">
        <v>26480</v>
      </c>
      <c r="BH17" s="108">
        <v>56403</v>
      </c>
      <c r="BI17" s="106">
        <f t="shared" si="3"/>
        <v>82883</v>
      </c>
      <c r="BJ17" s="108">
        <v>27677</v>
      </c>
      <c r="BK17" s="108">
        <v>70550</v>
      </c>
      <c r="BL17" s="106">
        <f t="shared" si="4"/>
        <v>98227</v>
      </c>
      <c r="BM17" s="108">
        <v>33951</v>
      </c>
      <c r="BN17" s="108">
        <v>79153</v>
      </c>
      <c r="BO17" s="106">
        <f t="shared" si="5"/>
        <v>113104</v>
      </c>
      <c r="BP17" s="108">
        <v>36311</v>
      </c>
      <c r="BQ17" s="108">
        <v>83039</v>
      </c>
      <c r="BR17" s="106">
        <f t="shared" si="6"/>
        <v>119350</v>
      </c>
      <c r="BS17" s="107">
        <v>41425</v>
      </c>
      <c r="BT17" s="108">
        <v>75612</v>
      </c>
      <c r="BU17" s="109">
        <f t="shared" si="7"/>
        <v>117037</v>
      </c>
    </row>
    <row r="18" spans="1:73" s="30" customFormat="1" ht="49.15" customHeight="1" x14ac:dyDescent="0.2">
      <c r="A18" s="97" t="s">
        <v>15</v>
      </c>
      <c r="B18" s="98">
        <v>13136</v>
      </c>
      <c r="C18" s="98">
        <v>14770</v>
      </c>
      <c r="D18" s="99">
        <f t="shared" si="8"/>
        <v>27906</v>
      </c>
      <c r="E18" s="98">
        <v>16918.560000000001</v>
      </c>
      <c r="F18" s="98">
        <v>10369.439999999999</v>
      </c>
      <c r="G18" s="99">
        <f t="shared" si="9"/>
        <v>27288</v>
      </c>
      <c r="H18" s="98">
        <v>15731</v>
      </c>
      <c r="I18" s="98">
        <v>12334</v>
      </c>
      <c r="J18" s="99">
        <f t="shared" si="10"/>
        <v>28065</v>
      </c>
      <c r="K18" s="98">
        <v>16017.100000000002</v>
      </c>
      <c r="L18" s="98">
        <v>13104.899999999998</v>
      </c>
      <c r="M18" s="99">
        <f t="shared" si="11"/>
        <v>29122</v>
      </c>
      <c r="N18" s="98">
        <v>15566.85</v>
      </c>
      <c r="O18" s="98">
        <v>19026.150000000001</v>
      </c>
      <c r="P18" s="99">
        <f t="shared" si="12"/>
        <v>34593</v>
      </c>
      <c r="Q18" s="98">
        <v>17616</v>
      </c>
      <c r="R18" s="98">
        <f t="shared" si="13"/>
        <v>21690</v>
      </c>
      <c r="S18" s="99">
        <v>39306</v>
      </c>
      <c r="T18" s="98">
        <v>19515</v>
      </c>
      <c r="U18" s="98">
        <f t="shared" si="14"/>
        <v>22939</v>
      </c>
      <c r="V18" s="99">
        <v>42454</v>
      </c>
      <c r="W18" s="100">
        <v>20979</v>
      </c>
      <c r="X18" s="100">
        <f>15226+8246</f>
        <v>23472</v>
      </c>
      <c r="Y18" s="99">
        <f t="shared" si="15"/>
        <v>44451</v>
      </c>
      <c r="Z18" s="101">
        <v>20479</v>
      </c>
      <c r="AA18" s="100">
        <v>27135</v>
      </c>
      <c r="AB18" s="99">
        <f t="shared" si="16"/>
        <v>47614</v>
      </c>
      <c r="AC18" s="102">
        <v>21259</v>
      </c>
      <c r="AD18" s="100">
        <v>30990</v>
      </c>
      <c r="AE18" s="99">
        <f t="shared" si="17"/>
        <v>52249</v>
      </c>
      <c r="AF18" s="100">
        <v>21497</v>
      </c>
      <c r="AG18" s="100">
        <v>29131</v>
      </c>
      <c r="AH18" s="99">
        <f t="shared" si="18"/>
        <v>50628</v>
      </c>
      <c r="AI18" s="100">
        <v>22448</v>
      </c>
      <c r="AJ18" s="100">
        <f>18463+12274</f>
        <v>30737</v>
      </c>
      <c r="AK18" s="99">
        <f t="shared" si="19"/>
        <v>53185</v>
      </c>
      <c r="AL18" s="110">
        <v>26573</v>
      </c>
      <c r="AM18" s="101">
        <f>20523+14855</f>
        <v>35378</v>
      </c>
      <c r="AN18" s="99">
        <f t="shared" si="20"/>
        <v>61951</v>
      </c>
      <c r="AO18" s="111">
        <v>29634</v>
      </c>
      <c r="AP18" s="112">
        <f>23767+15144</f>
        <v>38911</v>
      </c>
      <c r="AQ18" s="99">
        <f t="shared" si="21"/>
        <v>68545</v>
      </c>
      <c r="AR18" s="110">
        <v>28035</v>
      </c>
      <c r="AS18" s="101">
        <v>40855</v>
      </c>
      <c r="AT18" s="99">
        <f t="shared" si="22"/>
        <v>68890</v>
      </c>
      <c r="AU18" s="110">
        <v>19976</v>
      </c>
      <c r="AV18" s="101">
        <v>41155</v>
      </c>
      <c r="AW18" s="99">
        <f t="shared" si="23"/>
        <v>61131</v>
      </c>
      <c r="AX18" s="113">
        <v>21552</v>
      </c>
      <c r="AY18" s="114">
        <v>42096</v>
      </c>
      <c r="AZ18" s="106">
        <f t="shared" si="0"/>
        <v>63648</v>
      </c>
      <c r="BA18" s="113">
        <v>23793</v>
      </c>
      <c r="BB18" s="114">
        <v>46640</v>
      </c>
      <c r="BC18" s="106">
        <f t="shared" si="1"/>
        <v>70433</v>
      </c>
      <c r="BD18" s="113">
        <v>25619</v>
      </c>
      <c r="BE18" s="114">
        <v>50852</v>
      </c>
      <c r="BF18" s="106">
        <f t="shared" si="2"/>
        <v>76471</v>
      </c>
      <c r="BG18" s="108">
        <v>25775</v>
      </c>
      <c r="BH18" s="108">
        <v>57892</v>
      </c>
      <c r="BI18" s="106">
        <f t="shared" si="3"/>
        <v>83667</v>
      </c>
      <c r="BJ18" s="108">
        <v>27854</v>
      </c>
      <c r="BK18" s="108">
        <v>72125</v>
      </c>
      <c r="BL18" s="106">
        <f t="shared" si="4"/>
        <v>99979</v>
      </c>
      <c r="BM18" s="108">
        <v>34631</v>
      </c>
      <c r="BN18" s="108">
        <v>79653</v>
      </c>
      <c r="BO18" s="106">
        <f t="shared" si="5"/>
        <v>114284</v>
      </c>
      <c r="BP18" s="108">
        <v>36515</v>
      </c>
      <c r="BQ18" s="108">
        <v>83523</v>
      </c>
      <c r="BR18" s="106">
        <f t="shared" si="6"/>
        <v>120038</v>
      </c>
      <c r="BS18" s="108">
        <v>40423</v>
      </c>
      <c r="BT18" s="108">
        <v>76026</v>
      </c>
      <c r="BU18" s="109">
        <f t="shared" si="7"/>
        <v>116449</v>
      </c>
    </row>
    <row r="19" spans="1:73" s="30" customFormat="1" ht="49.15" customHeight="1" x14ac:dyDescent="0.2">
      <c r="A19" s="97" t="s">
        <v>16</v>
      </c>
      <c r="B19" s="98">
        <v>12484</v>
      </c>
      <c r="C19" s="98">
        <v>14698</v>
      </c>
      <c r="D19" s="99">
        <f t="shared" si="8"/>
        <v>27182</v>
      </c>
      <c r="E19" s="98">
        <v>16102.869999999999</v>
      </c>
      <c r="F19" s="98">
        <v>11190.130000000001</v>
      </c>
      <c r="G19" s="99">
        <f t="shared" si="9"/>
        <v>27293</v>
      </c>
      <c r="H19" s="98">
        <v>17280</v>
      </c>
      <c r="I19" s="98">
        <v>12080</v>
      </c>
      <c r="J19" s="99">
        <f t="shared" si="10"/>
        <v>29360</v>
      </c>
      <c r="K19" s="98">
        <v>15660.44</v>
      </c>
      <c r="L19" s="98">
        <v>13887.56</v>
      </c>
      <c r="M19" s="99">
        <f t="shared" si="11"/>
        <v>29548</v>
      </c>
      <c r="N19" s="98">
        <v>15862.029999999999</v>
      </c>
      <c r="O19" s="98">
        <v>17886.97</v>
      </c>
      <c r="P19" s="99">
        <f t="shared" si="12"/>
        <v>33749</v>
      </c>
      <c r="Q19" s="98">
        <v>18143</v>
      </c>
      <c r="R19" s="98">
        <f t="shared" si="13"/>
        <v>21431</v>
      </c>
      <c r="S19" s="99">
        <v>39574</v>
      </c>
      <c r="T19" s="98">
        <v>19105</v>
      </c>
      <c r="U19" s="98">
        <f t="shared" si="14"/>
        <v>23596</v>
      </c>
      <c r="V19" s="99">
        <v>42701</v>
      </c>
      <c r="W19" s="100">
        <v>20929</v>
      </c>
      <c r="X19" s="100">
        <f>13357+10501</f>
        <v>23858</v>
      </c>
      <c r="Y19" s="99">
        <f t="shared" si="15"/>
        <v>44787</v>
      </c>
      <c r="Z19" s="101">
        <v>19043</v>
      </c>
      <c r="AA19" s="100">
        <v>27384</v>
      </c>
      <c r="AB19" s="99">
        <f t="shared" si="16"/>
        <v>46427</v>
      </c>
      <c r="AC19" s="102">
        <v>20247</v>
      </c>
      <c r="AD19" s="100">
        <v>31244</v>
      </c>
      <c r="AE19" s="99">
        <f t="shared" si="17"/>
        <v>51491</v>
      </c>
      <c r="AF19" s="100">
        <v>21314</v>
      </c>
      <c r="AG19" s="100">
        <v>28790</v>
      </c>
      <c r="AH19" s="99">
        <f t="shared" si="18"/>
        <v>50104</v>
      </c>
      <c r="AI19" s="100">
        <v>22684</v>
      </c>
      <c r="AJ19" s="100">
        <f>18741+12171</f>
        <v>30912</v>
      </c>
      <c r="AK19" s="99">
        <f t="shared" si="19"/>
        <v>53596</v>
      </c>
      <c r="AL19" s="110">
        <v>26838</v>
      </c>
      <c r="AM19" s="101">
        <f>20062+15641</f>
        <v>35703</v>
      </c>
      <c r="AN19" s="99">
        <f t="shared" si="20"/>
        <v>62541</v>
      </c>
      <c r="AO19" s="111">
        <v>29827</v>
      </c>
      <c r="AP19" s="112">
        <f>24142+14972</f>
        <v>39114</v>
      </c>
      <c r="AQ19" s="99">
        <f t="shared" si="21"/>
        <v>68941</v>
      </c>
      <c r="AR19" s="110">
        <v>27700</v>
      </c>
      <c r="AS19" s="101">
        <v>40952</v>
      </c>
      <c r="AT19" s="99">
        <f t="shared" si="22"/>
        <v>68652</v>
      </c>
      <c r="AU19" s="110">
        <v>19552</v>
      </c>
      <c r="AV19" s="101">
        <v>41552</v>
      </c>
      <c r="AW19" s="99">
        <f t="shared" si="23"/>
        <v>61104</v>
      </c>
      <c r="AX19" s="113">
        <v>22185</v>
      </c>
      <c r="AY19" s="114">
        <v>41743</v>
      </c>
      <c r="AZ19" s="106">
        <f t="shared" si="0"/>
        <v>63928</v>
      </c>
      <c r="BA19" s="113">
        <v>24260</v>
      </c>
      <c r="BB19" s="114">
        <v>46191</v>
      </c>
      <c r="BC19" s="106">
        <f t="shared" si="1"/>
        <v>70451</v>
      </c>
      <c r="BD19" s="113">
        <v>25986</v>
      </c>
      <c r="BE19" s="114">
        <v>50678</v>
      </c>
      <c r="BF19" s="106">
        <f t="shared" si="2"/>
        <v>76664</v>
      </c>
      <c r="BG19" s="108">
        <v>26287</v>
      </c>
      <c r="BH19" s="108">
        <v>58208</v>
      </c>
      <c r="BI19" s="106">
        <f t="shared" si="3"/>
        <v>84495</v>
      </c>
      <c r="BJ19" s="108">
        <v>28088</v>
      </c>
      <c r="BK19" s="108">
        <v>72640</v>
      </c>
      <c r="BL19" s="106">
        <f t="shared" si="4"/>
        <v>100728</v>
      </c>
      <c r="BM19" s="108">
        <v>35311</v>
      </c>
      <c r="BN19" s="108">
        <v>79386</v>
      </c>
      <c r="BO19" s="106">
        <f t="shared" si="5"/>
        <v>114697</v>
      </c>
      <c r="BP19" s="108">
        <v>36962</v>
      </c>
      <c r="BQ19" s="108">
        <v>83348</v>
      </c>
      <c r="BR19" s="106">
        <f t="shared" si="6"/>
        <v>120310</v>
      </c>
      <c r="BS19" s="108"/>
      <c r="BT19" s="108"/>
      <c r="BU19" s="109">
        <f t="shared" si="7"/>
        <v>0</v>
      </c>
    </row>
    <row r="20" spans="1:73" s="30" customFormat="1" ht="49.15" customHeight="1" thickBot="1" x14ac:dyDescent="0.25">
      <c r="A20" s="116" t="s">
        <v>17</v>
      </c>
      <c r="B20" s="117">
        <v>11995</v>
      </c>
      <c r="C20" s="117">
        <v>14455</v>
      </c>
      <c r="D20" s="118">
        <f t="shared" si="8"/>
        <v>26450</v>
      </c>
      <c r="E20" s="117">
        <v>15622</v>
      </c>
      <c r="F20" s="117">
        <v>11694</v>
      </c>
      <c r="G20" s="118">
        <f t="shared" si="9"/>
        <v>27316</v>
      </c>
      <c r="H20" s="117">
        <v>17108</v>
      </c>
      <c r="I20" s="117">
        <v>12006</v>
      </c>
      <c r="J20" s="118">
        <f t="shared" si="10"/>
        <v>29114</v>
      </c>
      <c r="K20" s="117">
        <v>15860</v>
      </c>
      <c r="L20" s="117">
        <v>13483</v>
      </c>
      <c r="M20" s="118">
        <f t="shared" si="11"/>
        <v>29343</v>
      </c>
      <c r="N20" s="117">
        <v>16252</v>
      </c>
      <c r="O20" s="117">
        <v>17006</v>
      </c>
      <c r="P20" s="118">
        <f t="shared" si="12"/>
        <v>33258</v>
      </c>
      <c r="Q20" s="117">
        <v>18054</v>
      </c>
      <c r="R20" s="117">
        <f t="shared" si="13"/>
        <v>21622</v>
      </c>
      <c r="S20" s="118">
        <v>39676</v>
      </c>
      <c r="T20" s="117">
        <v>19396</v>
      </c>
      <c r="U20" s="117">
        <v>22632</v>
      </c>
      <c r="V20" s="118">
        <f>+U20+T20</f>
        <v>42028</v>
      </c>
      <c r="W20" s="119">
        <v>19893</v>
      </c>
      <c r="X20" s="119">
        <f>13042+11463</f>
        <v>24505</v>
      </c>
      <c r="Y20" s="118">
        <f t="shared" si="15"/>
        <v>44398</v>
      </c>
      <c r="Z20" s="120">
        <v>17417</v>
      </c>
      <c r="AA20" s="119">
        <v>27647</v>
      </c>
      <c r="AB20" s="118">
        <f t="shared" si="16"/>
        <v>45064</v>
      </c>
      <c r="AC20" s="121">
        <v>20308</v>
      </c>
      <c r="AD20" s="119">
        <v>31210</v>
      </c>
      <c r="AE20" s="118">
        <f t="shared" si="17"/>
        <v>51518</v>
      </c>
      <c r="AF20" s="119">
        <v>21085</v>
      </c>
      <c r="AG20" s="119">
        <v>28217</v>
      </c>
      <c r="AH20" s="118">
        <f t="shared" si="18"/>
        <v>49302</v>
      </c>
      <c r="AI20" s="119">
        <v>22007</v>
      </c>
      <c r="AJ20" s="119">
        <f>19030+11899</f>
        <v>30929</v>
      </c>
      <c r="AK20" s="118">
        <f t="shared" si="19"/>
        <v>52936</v>
      </c>
      <c r="AL20" s="119">
        <v>26397</v>
      </c>
      <c r="AM20" s="119">
        <v>35880</v>
      </c>
      <c r="AN20" s="118">
        <f t="shared" si="20"/>
        <v>62277</v>
      </c>
      <c r="AO20" s="122">
        <v>28811</v>
      </c>
      <c r="AP20" s="123">
        <f>23668+15541</f>
        <v>39209</v>
      </c>
      <c r="AQ20" s="118">
        <f t="shared" si="21"/>
        <v>68020</v>
      </c>
      <c r="AR20" s="124">
        <v>25749</v>
      </c>
      <c r="AS20" s="120">
        <v>41080</v>
      </c>
      <c r="AT20" s="118">
        <f t="shared" si="22"/>
        <v>66829</v>
      </c>
      <c r="AU20" s="124">
        <v>19353</v>
      </c>
      <c r="AV20" s="120">
        <v>40668</v>
      </c>
      <c r="AW20" s="118">
        <f t="shared" si="23"/>
        <v>60021</v>
      </c>
      <c r="AX20" s="125">
        <v>22183</v>
      </c>
      <c r="AY20" s="126">
        <v>41420</v>
      </c>
      <c r="AZ20" s="127">
        <f t="shared" si="0"/>
        <v>63603</v>
      </c>
      <c r="BA20" s="125">
        <v>24055</v>
      </c>
      <c r="BB20" s="126">
        <v>45924</v>
      </c>
      <c r="BC20" s="127">
        <f t="shared" si="1"/>
        <v>69979</v>
      </c>
      <c r="BD20" s="125">
        <v>24569</v>
      </c>
      <c r="BE20" s="126">
        <v>51423</v>
      </c>
      <c r="BF20" s="127">
        <f t="shared" si="2"/>
        <v>75992</v>
      </c>
      <c r="BG20" s="128">
        <v>25916</v>
      </c>
      <c r="BH20" s="128">
        <v>58528</v>
      </c>
      <c r="BI20" s="127">
        <f t="shared" si="3"/>
        <v>84444</v>
      </c>
      <c r="BJ20" s="129">
        <v>27320</v>
      </c>
      <c r="BK20" s="128">
        <v>73131</v>
      </c>
      <c r="BL20" s="127">
        <f t="shared" si="4"/>
        <v>100451</v>
      </c>
      <c r="BM20" s="129">
        <v>34571</v>
      </c>
      <c r="BN20" s="128">
        <v>79313</v>
      </c>
      <c r="BO20" s="127">
        <f t="shared" si="5"/>
        <v>113884</v>
      </c>
      <c r="BP20" s="129">
        <v>37052</v>
      </c>
      <c r="BQ20" s="128">
        <v>82980</v>
      </c>
      <c r="BR20" s="127">
        <f t="shared" si="6"/>
        <v>120032</v>
      </c>
      <c r="BS20" s="129"/>
      <c r="BT20" s="128"/>
      <c r="BU20" s="130">
        <f t="shared" si="7"/>
        <v>0</v>
      </c>
    </row>
    <row r="21" spans="1:73" s="132" customFormat="1" ht="49.15" customHeight="1" thickBot="1" x14ac:dyDescent="0.25">
      <c r="A21" s="59" t="s">
        <v>18</v>
      </c>
      <c r="B21" s="131">
        <f>AVERAGE(B9:B20)</f>
        <v>14113.333333333334</v>
      </c>
      <c r="C21" s="131">
        <f t="shared" ref="C21:BN21" si="24">AVERAGE(C9:C20)</f>
        <v>15241.416666666666</v>
      </c>
      <c r="D21" s="131">
        <f t="shared" si="24"/>
        <v>29354.75</v>
      </c>
      <c r="E21" s="131">
        <f t="shared" si="24"/>
        <v>15622.664666666666</v>
      </c>
      <c r="F21" s="131">
        <f t="shared" si="24"/>
        <v>11393.002000000002</v>
      </c>
      <c r="G21" s="131">
        <f t="shared" si="24"/>
        <v>27015.666666666668</v>
      </c>
      <c r="H21" s="131">
        <f t="shared" si="24"/>
        <v>15975</v>
      </c>
      <c r="I21" s="131">
        <f t="shared" si="24"/>
        <v>12284.916666666666</v>
      </c>
      <c r="J21" s="131">
        <f t="shared" si="24"/>
        <v>28259.916666666668</v>
      </c>
      <c r="K21" s="131">
        <f t="shared" si="24"/>
        <v>15880.217416666666</v>
      </c>
      <c r="L21" s="131">
        <f t="shared" si="24"/>
        <v>13458.19925</v>
      </c>
      <c r="M21" s="131">
        <f t="shared" si="24"/>
        <v>29338.416666666668</v>
      </c>
      <c r="N21" s="131">
        <f t="shared" si="24"/>
        <v>15492.569583333336</v>
      </c>
      <c r="O21" s="131">
        <f t="shared" si="24"/>
        <v>16467.763749999998</v>
      </c>
      <c r="P21" s="131">
        <f t="shared" si="24"/>
        <v>31960.333333333332</v>
      </c>
      <c r="Q21" s="131">
        <f t="shared" si="24"/>
        <v>17817.083333333332</v>
      </c>
      <c r="R21" s="131">
        <f t="shared" si="24"/>
        <v>20246.166666666668</v>
      </c>
      <c r="S21" s="131">
        <f t="shared" si="24"/>
        <v>38063.25</v>
      </c>
      <c r="T21" s="131">
        <f t="shared" si="24"/>
        <v>19227.25</v>
      </c>
      <c r="U21" s="131">
        <f t="shared" si="24"/>
        <v>22177.083333333332</v>
      </c>
      <c r="V21" s="131">
        <f t="shared" si="24"/>
        <v>41404.333333333336</v>
      </c>
      <c r="W21" s="131">
        <f t="shared" si="24"/>
        <v>20014.416666666668</v>
      </c>
      <c r="X21" s="131">
        <f t="shared" si="24"/>
        <v>23244.916666666668</v>
      </c>
      <c r="Y21" s="131">
        <f t="shared" si="24"/>
        <v>43259.333333333336</v>
      </c>
      <c r="Z21" s="131">
        <f t="shared" si="24"/>
        <v>19731.166666666668</v>
      </c>
      <c r="AA21" s="131">
        <f t="shared" si="24"/>
        <v>26590.916666666668</v>
      </c>
      <c r="AB21" s="131">
        <f t="shared" si="24"/>
        <v>46322.083333333336</v>
      </c>
      <c r="AC21" s="131">
        <f t="shared" si="24"/>
        <v>20325.916666666668</v>
      </c>
      <c r="AD21" s="131">
        <f t="shared" si="24"/>
        <v>29490.5</v>
      </c>
      <c r="AE21" s="131">
        <f t="shared" si="24"/>
        <v>49816.416666666664</v>
      </c>
      <c r="AF21" s="131">
        <f t="shared" si="24"/>
        <v>21420.25</v>
      </c>
      <c r="AG21" s="131">
        <f t="shared" si="24"/>
        <v>30760.5</v>
      </c>
      <c r="AH21" s="131">
        <f t="shared" si="24"/>
        <v>52180.75</v>
      </c>
      <c r="AI21" s="131">
        <f t="shared" si="24"/>
        <v>21198.666666666668</v>
      </c>
      <c r="AJ21" s="131">
        <f t="shared" si="24"/>
        <v>30076.916666666668</v>
      </c>
      <c r="AK21" s="131">
        <f t="shared" si="24"/>
        <v>51275.583333333336</v>
      </c>
      <c r="AL21" s="131">
        <f t="shared" si="24"/>
        <v>25270.916666666668</v>
      </c>
      <c r="AM21" s="131">
        <f t="shared" si="24"/>
        <v>33622.75</v>
      </c>
      <c r="AN21" s="131">
        <f t="shared" si="24"/>
        <v>58893.666666666664</v>
      </c>
      <c r="AO21" s="131">
        <f t="shared" si="24"/>
        <v>28751</v>
      </c>
      <c r="AP21" s="131">
        <f t="shared" si="24"/>
        <v>37723.083333333336</v>
      </c>
      <c r="AQ21" s="131">
        <f t="shared" si="24"/>
        <v>66474.083333333328</v>
      </c>
      <c r="AR21" s="131">
        <f t="shared" si="24"/>
        <v>28610.666666666668</v>
      </c>
      <c r="AS21" s="131">
        <f t="shared" si="24"/>
        <v>40754.25</v>
      </c>
      <c r="AT21" s="131">
        <f t="shared" si="24"/>
        <v>69364.916666666672</v>
      </c>
      <c r="AU21" s="131">
        <f t="shared" si="24"/>
        <v>21991.75</v>
      </c>
      <c r="AV21" s="131">
        <f t="shared" si="24"/>
        <v>40914.416666666664</v>
      </c>
      <c r="AW21" s="131">
        <f t="shared" si="24"/>
        <v>62906.166666666664</v>
      </c>
      <c r="AX21" s="131">
        <f t="shared" si="24"/>
        <v>20279.5</v>
      </c>
      <c r="AY21" s="131">
        <f t="shared" si="24"/>
        <v>41263.333333333336</v>
      </c>
      <c r="AZ21" s="131">
        <f t="shared" si="24"/>
        <v>61542.833333333336</v>
      </c>
      <c r="BA21" s="131">
        <f t="shared" si="24"/>
        <v>23331.083333333332</v>
      </c>
      <c r="BB21" s="131">
        <f t="shared" si="24"/>
        <v>44480.75</v>
      </c>
      <c r="BC21" s="131">
        <f t="shared" si="24"/>
        <v>67811.833333333328</v>
      </c>
      <c r="BD21" s="131">
        <f t="shared" si="24"/>
        <v>25453.833333333332</v>
      </c>
      <c r="BE21" s="131">
        <f t="shared" si="24"/>
        <v>48823.166666666664</v>
      </c>
      <c r="BF21" s="131">
        <f t="shared" si="24"/>
        <v>74277</v>
      </c>
      <c r="BG21" s="131">
        <f t="shared" si="24"/>
        <v>25658.333333333332</v>
      </c>
      <c r="BH21" s="131">
        <f t="shared" si="24"/>
        <v>55437.083333333336</v>
      </c>
      <c r="BI21" s="131">
        <f t="shared" si="24"/>
        <v>81095.416666666672</v>
      </c>
      <c r="BJ21" s="131">
        <f t="shared" si="24"/>
        <v>27226.416666666668</v>
      </c>
      <c r="BK21" s="131">
        <f t="shared" si="24"/>
        <v>67040.166666666672</v>
      </c>
      <c r="BL21" s="131">
        <f t="shared" si="24"/>
        <v>94266.583333333328</v>
      </c>
      <c r="BM21" s="131">
        <f t="shared" si="24"/>
        <v>32250.083333333332</v>
      </c>
      <c r="BN21" s="131">
        <f t="shared" si="24"/>
        <v>77572</v>
      </c>
      <c r="BO21" s="131">
        <f t="shared" ref="BO21" si="25">AVERAGE(BO9:BO20)</f>
        <v>109822.08333333333</v>
      </c>
      <c r="BP21" s="131">
        <f>AVERAGE(BP9:BP20)</f>
        <v>36194.416666666664</v>
      </c>
      <c r="BQ21" s="131">
        <f>AVERAGE(BQ9:BQ20)</f>
        <v>81792.083333333328</v>
      </c>
      <c r="BR21" s="131">
        <f>AVERAGE(BR9:BR20)</f>
        <v>117986.5</v>
      </c>
      <c r="BS21" s="131">
        <f>AVERAGE(BS9:BS20)</f>
        <v>39981.300000000003</v>
      </c>
      <c r="BT21" s="131">
        <f>AVERAGE(BT9:BT20)</f>
        <v>77959.899999999994</v>
      </c>
      <c r="BU21" s="131">
        <f>+BT21+BS21</f>
        <v>117941.2</v>
      </c>
    </row>
    <row r="22" spans="1:73" x14ac:dyDescent="0.2">
      <c r="A22" s="187" t="s">
        <v>20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33"/>
      <c r="Z22" s="133"/>
      <c r="AA22" s="133"/>
      <c r="AB22" s="133"/>
      <c r="AC22" s="133"/>
      <c r="AD22" s="133"/>
      <c r="AE22" s="133"/>
      <c r="AF22" s="134"/>
      <c r="AG22" s="134"/>
      <c r="AH22" s="134"/>
      <c r="AI22" s="134"/>
      <c r="AJ22" s="134"/>
      <c r="AK22" s="134"/>
      <c r="AL22" s="134"/>
      <c r="AM22" s="134"/>
      <c r="AN22" s="135"/>
      <c r="AO22" s="134"/>
      <c r="AP22" s="134"/>
      <c r="AQ22" s="135"/>
      <c r="AR22" s="134"/>
      <c r="AS22" s="134"/>
      <c r="AT22" s="135"/>
      <c r="AU22" s="134"/>
      <c r="AV22" s="134"/>
      <c r="AW22" s="135"/>
    </row>
    <row r="23" spans="1:73" x14ac:dyDescent="0.2">
      <c r="A23" s="187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3"/>
      <c r="AQ23" s="136"/>
      <c r="AR23" s="133"/>
      <c r="AS23" s="133"/>
      <c r="AT23" s="136"/>
      <c r="AU23" s="133"/>
      <c r="AV23" s="133"/>
      <c r="AW23" s="136"/>
    </row>
    <row r="24" spans="1:73" ht="13.5" thickBot="1" x14ac:dyDescent="0.25">
      <c r="A24" s="137" t="s">
        <v>25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40"/>
      <c r="AO24" s="139"/>
      <c r="AP24" s="139"/>
      <c r="AQ24" s="140"/>
      <c r="AR24" s="139"/>
      <c r="AS24" s="139"/>
      <c r="AT24" s="140"/>
      <c r="AU24" s="139"/>
      <c r="AV24" s="139"/>
      <c r="AW24" s="140"/>
    </row>
  </sheetData>
  <mergeCells count="28">
    <mergeCell ref="BJ7:BL7"/>
    <mergeCell ref="BM7:BO7"/>
    <mergeCell ref="BP7:BR7"/>
    <mergeCell ref="BS7:BU7"/>
    <mergeCell ref="A22:X22"/>
    <mergeCell ref="BD7:BF7"/>
    <mergeCell ref="BG7:BI7"/>
    <mergeCell ref="A23:W23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2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view="pageBreakPreview" zoomScale="70" zoomScaleNormal="75" zoomScaleSheetLayoutView="70" workbookViewId="0">
      <pane xSplit="1" topLeftCell="C1" activePane="topRight" state="frozen"/>
      <selection pane="topRight" activeCell="S2" sqref="S2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76" t="s">
        <v>26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77" t="s">
        <v>29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79" customFormat="1" ht="30.6" customHeight="1" x14ac:dyDescent="0.3">
      <c r="A7" s="78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86">
        <v>1998</v>
      </c>
      <c r="X7" s="186"/>
      <c r="Y7" s="186"/>
      <c r="Z7" s="186">
        <v>1999</v>
      </c>
      <c r="AA7" s="186"/>
      <c r="AB7" s="186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91">
        <v>2007</v>
      </c>
      <c r="AY7" s="191"/>
      <c r="AZ7" s="191"/>
      <c r="BA7" s="191">
        <v>2008</v>
      </c>
      <c r="BB7" s="191"/>
      <c r="BC7" s="191"/>
      <c r="BD7" s="191">
        <v>2009</v>
      </c>
      <c r="BE7" s="191"/>
      <c r="BF7" s="191"/>
      <c r="BG7" s="191">
        <v>2010</v>
      </c>
      <c r="BH7" s="191"/>
      <c r="BI7" s="191"/>
      <c r="BJ7" s="191">
        <v>2011</v>
      </c>
      <c r="BK7" s="191"/>
      <c r="BL7" s="191"/>
      <c r="BM7" s="191">
        <v>2012</v>
      </c>
      <c r="BN7" s="191"/>
      <c r="BO7" s="191"/>
      <c r="BP7" s="191">
        <v>2013</v>
      </c>
      <c r="BQ7" s="191"/>
      <c r="BR7" s="191"/>
      <c r="BS7" s="191">
        <v>2014</v>
      </c>
      <c r="BT7" s="191"/>
      <c r="BU7" s="192"/>
    </row>
    <row r="8" spans="1:77" s="83" customFormat="1" ht="30.6" customHeight="1" thickBot="1" x14ac:dyDescent="0.3">
      <c r="A8" s="80" t="s">
        <v>3</v>
      </c>
      <c r="B8" s="141" t="s">
        <v>27</v>
      </c>
      <c r="C8" s="141" t="s">
        <v>28</v>
      </c>
      <c r="D8" s="141" t="s">
        <v>5</v>
      </c>
      <c r="E8" s="141" t="s">
        <v>27</v>
      </c>
      <c r="F8" s="141" t="s">
        <v>28</v>
      </c>
      <c r="G8" s="141" t="s">
        <v>5</v>
      </c>
      <c r="H8" s="141" t="s">
        <v>27</v>
      </c>
      <c r="I8" s="141" t="s">
        <v>28</v>
      </c>
      <c r="J8" s="141" t="s">
        <v>5</v>
      </c>
      <c r="K8" s="141" t="s">
        <v>27</v>
      </c>
      <c r="L8" s="141" t="s">
        <v>28</v>
      </c>
      <c r="M8" s="141" t="s">
        <v>5</v>
      </c>
      <c r="N8" s="141" t="s">
        <v>27</v>
      </c>
      <c r="O8" s="141" t="s">
        <v>28</v>
      </c>
      <c r="P8" s="141" t="s">
        <v>5</v>
      </c>
      <c r="Q8" s="141" t="s">
        <v>27</v>
      </c>
      <c r="R8" s="141" t="s">
        <v>28</v>
      </c>
      <c r="S8" s="141" t="s">
        <v>5</v>
      </c>
      <c r="T8" s="141" t="s">
        <v>27</v>
      </c>
      <c r="U8" s="141" t="s">
        <v>28</v>
      </c>
      <c r="V8" s="141" t="s">
        <v>5</v>
      </c>
      <c r="W8" s="141" t="s">
        <v>27</v>
      </c>
      <c r="X8" s="141" t="s">
        <v>28</v>
      </c>
      <c r="Y8" s="141" t="s">
        <v>5</v>
      </c>
      <c r="Z8" s="141" t="s">
        <v>27</v>
      </c>
      <c r="AA8" s="141" t="s">
        <v>28</v>
      </c>
      <c r="AB8" s="141" t="s">
        <v>5</v>
      </c>
      <c r="AC8" s="141" t="s">
        <v>27</v>
      </c>
      <c r="AD8" s="141" t="s">
        <v>28</v>
      </c>
      <c r="AE8" s="141" t="s">
        <v>5</v>
      </c>
      <c r="AF8" s="141" t="s">
        <v>27</v>
      </c>
      <c r="AG8" s="141" t="s">
        <v>28</v>
      </c>
      <c r="AH8" s="141" t="s">
        <v>5</v>
      </c>
      <c r="AI8" s="141" t="s">
        <v>27</v>
      </c>
      <c r="AJ8" s="141" t="s">
        <v>28</v>
      </c>
      <c r="AK8" s="141" t="s">
        <v>5</v>
      </c>
      <c r="AL8" s="141" t="s">
        <v>27</v>
      </c>
      <c r="AM8" s="141" t="s">
        <v>28</v>
      </c>
      <c r="AN8" s="141" t="s">
        <v>5</v>
      </c>
      <c r="AO8" s="141" t="s">
        <v>27</v>
      </c>
      <c r="AP8" s="141" t="s">
        <v>28</v>
      </c>
      <c r="AQ8" s="141" t="s">
        <v>5</v>
      </c>
      <c r="AR8" s="141" t="s">
        <v>27</v>
      </c>
      <c r="AS8" s="141" t="s">
        <v>28</v>
      </c>
      <c r="AT8" s="141" t="s">
        <v>5</v>
      </c>
      <c r="AU8" s="141" t="s">
        <v>27</v>
      </c>
      <c r="AV8" s="141" t="s">
        <v>28</v>
      </c>
      <c r="AW8" s="141" t="s">
        <v>5</v>
      </c>
      <c r="AX8" s="141" t="s">
        <v>27</v>
      </c>
      <c r="AY8" s="141" t="s">
        <v>28</v>
      </c>
      <c r="AZ8" s="141" t="s">
        <v>5</v>
      </c>
      <c r="BA8" s="141" t="s">
        <v>27</v>
      </c>
      <c r="BB8" s="141" t="s">
        <v>28</v>
      </c>
      <c r="BC8" s="141" t="s">
        <v>5</v>
      </c>
      <c r="BD8" s="141" t="s">
        <v>27</v>
      </c>
      <c r="BE8" s="141" t="s">
        <v>28</v>
      </c>
      <c r="BF8" s="141" t="s">
        <v>5</v>
      </c>
      <c r="BG8" s="141" t="s">
        <v>27</v>
      </c>
      <c r="BH8" s="141" t="s">
        <v>28</v>
      </c>
      <c r="BI8" s="141" t="s">
        <v>5</v>
      </c>
      <c r="BJ8" s="141" t="s">
        <v>27</v>
      </c>
      <c r="BK8" s="141" t="s">
        <v>28</v>
      </c>
      <c r="BL8" s="141" t="s">
        <v>5</v>
      </c>
      <c r="BM8" s="141" t="s">
        <v>27</v>
      </c>
      <c r="BN8" s="141" t="s">
        <v>28</v>
      </c>
      <c r="BO8" s="141" t="s">
        <v>5</v>
      </c>
      <c r="BP8" s="141" t="s">
        <v>27</v>
      </c>
      <c r="BQ8" s="141" t="s">
        <v>28</v>
      </c>
      <c r="BR8" s="141" t="s">
        <v>5</v>
      </c>
      <c r="BS8" s="141" t="s">
        <v>27</v>
      </c>
      <c r="BT8" s="141" t="s">
        <v>28</v>
      </c>
      <c r="BU8" s="142" t="s">
        <v>5</v>
      </c>
    </row>
    <row r="9" spans="1:77" s="30" customFormat="1" ht="49.15" customHeight="1" x14ac:dyDescent="0.2">
      <c r="A9" s="143" t="s">
        <v>6</v>
      </c>
      <c r="B9" s="144">
        <v>30392.673999999999</v>
      </c>
      <c r="C9" s="144">
        <v>1633.3260000000009</v>
      </c>
      <c r="D9" s="145">
        <f>+C9+B9</f>
        <v>32026</v>
      </c>
      <c r="E9" s="144">
        <v>24809.42</v>
      </c>
      <c r="F9" s="144">
        <v>1583.5800000000017</v>
      </c>
      <c r="G9" s="145">
        <f>+F9+E9</f>
        <v>26393</v>
      </c>
      <c r="H9" s="144">
        <v>25744.859999999997</v>
      </c>
      <c r="I9" s="144">
        <v>1585.1400000000031</v>
      </c>
      <c r="J9" s="145">
        <f>+I9+H9</f>
        <v>27330</v>
      </c>
      <c r="K9" s="144">
        <v>27260.068000000003</v>
      </c>
      <c r="L9" s="144">
        <v>1988.9319999999971</v>
      </c>
      <c r="M9" s="145">
        <f>+L9+K9</f>
        <v>29249</v>
      </c>
      <c r="N9" s="144">
        <v>28060.149999999998</v>
      </c>
      <c r="O9" s="144">
        <v>1476.8500000000022</v>
      </c>
      <c r="P9" s="145">
        <f>+O9+N9</f>
        <v>29537</v>
      </c>
      <c r="Q9" s="146">
        <v>32071</v>
      </c>
      <c r="R9" s="146">
        <v>2253</v>
      </c>
      <c r="S9" s="145">
        <f>+Q9+R9</f>
        <v>34324</v>
      </c>
      <c r="T9" s="146">
        <v>37256</v>
      </c>
      <c r="U9" s="146">
        <v>2486</v>
      </c>
      <c r="V9" s="145">
        <f>+U9+T9</f>
        <v>39742</v>
      </c>
      <c r="W9" s="147">
        <v>39675</v>
      </c>
      <c r="X9" s="147">
        <v>2583</v>
      </c>
      <c r="Y9" s="145">
        <f t="shared" ref="Y9:Y20" si="0">+X9+W9</f>
        <v>42258</v>
      </c>
      <c r="Z9" s="147">
        <v>42444</v>
      </c>
      <c r="AA9" s="147">
        <v>2788</v>
      </c>
      <c r="AB9" s="145">
        <f t="shared" ref="AB9:AB20" si="1">+AA9+Z9</f>
        <v>45232</v>
      </c>
      <c r="AC9" s="148">
        <v>42896</v>
      </c>
      <c r="AD9" s="148">
        <v>2636</v>
      </c>
      <c r="AE9" s="145">
        <f t="shared" ref="AE9:AE20" si="2">+AD9+AC9</f>
        <v>45532</v>
      </c>
      <c r="AF9" s="25">
        <v>48837</v>
      </c>
      <c r="AG9" s="25">
        <v>3167</v>
      </c>
      <c r="AH9" s="145">
        <f t="shared" ref="AH9:AH20" si="3">+AG9+AF9</f>
        <v>52004</v>
      </c>
      <c r="AI9" s="25">
        <v>46290</v>
      </c>
      <c r="AJ9" s="25">
        <v>3184</v>
      </c>
      <c r="AK9" s="145">
        <f t="shared" ref="AK9:AK20" si="4">+AJ9+AI9</f>
        <v>49474</v>
      </c>
      <c r="AL9" s="25">
        <v>50758</v>
      </c>
      <c r="AM9" s="25">
        <v>3476</v>
      </c>
      <c r="AN9" s="145">
        <f t="shared" ref="AN9:AN20" si="5">+AM9+AL9</f>
        <v>54234</v>
      </c>
      <c r="AO9" s="25">
        <v>58402</v>
      </c>
      <c r="AP9" s="25">
        <v>4306</v>
      </c>
      <c r="AQ9" s="145">
        <f t="shared" ref="AQ9:AQ20" si="6">+AP9+AO9</f>
        <v>62708</v>
      </c>
      <c r="AR9" s="25">
        <v>63934</v>
      </c>
      <c r="AS9" s="25">
        <v>4705</v>
      </c>
      <c r="AT9" s="145">
        <f t="shared" ref="AT9:AT20" si="7">+AS9+AR9</f>
        <v>68639</v>
      </c>
      <c r="AU9" s="25">
        <v>62519</v>
      </c>
      <c r="AV9" s="25">
        <v>4034</v>
      </c>
      <c r="AW9" s="145">
        <f t="shared" ref="AW9:AW20" si="8">+AV9+AU9</f>
        <v>66553</v>
      </c>
      <c r="AX9" s="26">
        <v>57008</v>
      </c>
      <c r="AY9" s="26">
        <v>3363</v>
      </c>
      <c r="AZ9" s="149">
        <f t="shared" ref="AZ9:AZ20" si="9">+AY9+AX9</f>
        <v>60371</v>
      </c>
      <c r="BA9" s="26">
        <v>60523</v>
      </c>
      <c r="BB9" s="26">
        <v>3730</v>
      </c>
      <c r="BC9" s="149">
        <f t="shared" ref="BC9:BC20" si="10">+BB9+BA9</f>
        <v>64253</v>
      </c>
      <c r="BD9" s="26">
        <v>66640</v>
      </c>
      <c r="BE9" s="26">
        <v>4261</v>
      </c>
      <c r="BF9" s="149">
        <f t="shared" ref="BF9:BF20" si="11">+BE9+BD9</f>
        <v>70901</v>
      </c>
      <c r="BG9" s="28">
        <v>71910</v>
      </c>
      <c r="BH9" s="28">
        <v>4851</v>
      </c>
      <c r="BI9" s="150">
        <f t="shared" ref="BI9:BI20" si="12">+BH9+BG9</f>
        <v>76761</v>
      </c>
      <c r="BJ9" s="151">
        <v>80206</v>
      </c>
      <c r="BK9" s="151">
        <v>5870</v>
      </c>
      <c r="BL9" s="150">
        <f t="shared" ref="BL9:BL20" si="13">+BK9+BJ9</f>
        <v>86076</v>
      </c>
      <c r="BM9" s="151">
        <v>94659</v>
      </c>
      <c r="BN9" s="151">
        <v>7637</v>
      </c>
      <c r="BO9" s="150">
        <f t="shared" ref="BO9:BO20" si="14">+BN9+BM9</f>
        <v>102296</v>
      </c>
      <c r="BP9" s="151">
        <v>106293</v>
      </c>
      <c r="BQ9" s="151">
        <v>8579</v>
      </c>
      <c r="BR9" s="150">
        <f t="shared" ref="BR9:BR20" si="15">+BQ9+BP9</f>
        <v>114872</v>
      </c>
      <c r="BS9" s="151">
        <v>111646</v>
      </c>
      <c r="BT9" s="151">
        <v>8977</v>
      </c>
      <c r="BU9" s="152">
        <f t="shared" ref="BU9:BU20" si="16">+BT9+BS9</f>
        <v>120623</v>
      </c>
    </row>
    <row r="10" spans="1:77" s="30" customFormat="1" ht="49.15" customHeight="1" x14ac:dyDescent="0.2">
      <c r="A10" s="153" t="s">
        <v>7</v>
      </c>
      <c r="B10" s="154">
        <v>29992.76</v>
      </c>
      <c r="C10" s="154">
        <v>1512.2400000000016</v>
      </c>
      <c r="D10" s="155">
        <f t="shared" ref="D10:D20" si="17">+C10+B10</f>
        <v>31505</v>
      </c>
      <c r="E10" s="154">
        <v>24942.358</v>
      </c>
      <c r="F10" s="154">
        <v>1648.6419999999998</v>
      </c>
      <c r="G10" s="155">
        <f t="shared" ref="G10:G20" si="18">+F10+E10</f>
        <v>26591</v>
      </c>
      <c r="H10" s="154">
        <v>26125.681999999997</v>
      </c>
      <c r="I10" s="154">
        <v>1491.3180000000029</v>
      </c>
      <c r="J10" s="155">
        <f t="shared" ref="J10:J20" si="19">+I10+H10</f>
        <v>27617</v>
      </c>
      <c r="K10" s="154">
        <v>27178.052</v>
      </c>
      <c r="L10" s="154">
        <v>1982.9480000000003</v>
      </c>
      <c r="M10" s="155">
        <f t="shared" ref="M10:M20" si="20">+L10+K10</f>
        <v>29161</v>
      </c>
      <c r="N10" s="154">
        <v>29170.02</v>
      </c>
      <c r="O10" s="154">
        <v>1057.9799999999996</v>
      </c>
      <c r="P10" s="155">
        <f t="shared" ref="P10:P20" si="21">+O10+N10</f>
        <v>30228</v>
      </c>
      <c r="Q10" s="156">
        <v>33290</v>
      </c>
      <c r="R10" s="156">
        <v>2203</v>
      </c>
      <c r="S10" s="155">
        <f t="shared" ref="S10:S20" si="22">+Q10+R10</f>
        <v>35493</v>
      </c>
      <c r="T10" s="156">
        <v>38071</v>
      </c>
      <c r="U10" s="156">
        <v>2519</v>
      </c>
      <c r="V10" s="155">
        <f t="shared" ref="V10:V20" si="23">+U10+T10</f>
        <v>40590</v>
      </c>
      <c r="W10" s="157">
        <v>40384</v>
      </c>
      <c r="X10" s="157">
        <v>2648</v>
      </c>
      <c r="Y10" s="155">
        <f t="shared" si="0"/>
        <v>43032</v>
      </c>
      <c r="Z10" s="157">
        <v>42932</v>
      </c>
      <c r="AA10" s="157">
        <v>2831</v>
      </c>
      <c r="AB10" s="155">
        <f t="shared" si="1"/>
        <v>45763</v>
      </c>
      <c r="AC10" s="158">
        <v>44103</v>
      </c>
      <c r="AD10" s="158">
        <v>2827</v>
      </c>
      <c r="AE10" s="155">
        <f t="shared" si="2"/>
        <v>46930</v>
      </c>
      <c r="AF10" s="38">
        <v>49332</v>
      </c>
      <c r="AG10" s="38">
        <v>3183</v>
      </c>
      <c r="AH10" s="155">
        <f t="shared" si="3"/>
        <v>52515</v>
      </c>
      <c r="AI10" s="38">
        <v>45951</v>
      </c>
      <c r="AJ10" s="38">
        <v>3219</v>
      </c>
      <c r="AK10" s="155">
        <f t="shared" si="4"/>
        <v>49170</v>
      </c>
      <c r="AL10" s="38">
        <v>51892</v>
      </c>
      <c r="AM10" s="38">
        <v>3812</v>
      </c>
      <c r="AN10" s="155">
        <f t="shared" si="5"/>
        <v>55704</v>
      </c>
      <c r="AO10" s="38">
        <v>59136</v>
      </c>
      <c r="AP10" s="38">
        <v>4387</v>
      </c>
      <c r="AQ10" s="155">
        <f t="shared" si="6"/>
        <v>63523</v>
      </c>
      <c r="AR10" s="38">
        <v>64380</v>
      </c>
      <c r="AS10" s="38">
        <v>4601</v>
      </c>
      <c r="AT10" s="155">
        <f t="shared" si="7"/>
        <v>68981</v>
      </c>
      <c r="AU10" s="38">
        <v>61800</v>
      </c>
      <c r="AV10" s="38">
        <v>3940</v>
      </c>
      <c r="AW10" s="155">
        <f t="shared" si="8"/>
        <v>65740</v>
      </c>
      <c r="AX10" s="39">
        <v>56981</v>
      </c>
      <c r="AY10" s="39">
        <v>3371</v>
      </c>
      <c r="AZ10" s="159">
        <f t="shared" si="9"/>
        <v>60352</v>
      </c>
      <c r="BA10" s="39">
        <v>61156</v>
      </c>
      <c r="BB10" s="39">
        <v>3816</v>
      </c>
      <c r="BC10" s="159">
        <f t="shared" si="10"/>
        <v>64972</v>
      </c>
      <c r="BD10" s="39">
        <v>67552</v>
      </c>
      <c r="BE10" s="39">
        <v>4357</v>
      </c>
      <c r="BF10" s="159">
        <f t="shared" si="11"/>
        <v>71909</v>
      </c>
      <c r="BG10" s="43">
        <v>72770</v>
      </c>
      <c r="BH10" s="43">
        <v>4924</v>
      </c>
      <c r="BI10" s="160">
        <f t="shared" si="12"/>
        <v>77694</v>
      </c>
      <c r="BJ10" s="161">
        <v>81635</v>
      </c>
      <c r="BK10" s="161">
        <v>6072</v>
      </c>
      <c r="BL10" s="160">
        <f t="shared" si="13"/>
        <v>87707</v>
      </c>
      <c r="BM10" s="161">
        <v>96781</v>
      </c>
      <c r="BN10" s="161">
        <v>7910</v>
      </c>
      <c r="BO10" s="160">
        <f t="shared" si="14"/>
        <v>104691</v>
      </c>
      <c r="BP10" s="161">
        <v>107057</v>
      </c>
      <c r="BQ10" s="161">
        <v>8724</v>
      </c>
      <c r="BR10" s="160">
        <f t="shared" si="15"/>
        <v>115781</v>
      </c>
      <c r="BS10" s="161">
        <v>110997</v>
      </c>
      <c r="BT10" s="161">
        <v>8818</v>
      </c>
      <c r="BU10" s="162">
        <f t="shared" si="16"/>
        <v>119815</v>
      </c>
    </row>
    <row r="11" spans="1:77" s="30" customFormat="1" ht="49.15" customHeight="1" x14ac:dyDescent="0.2">
      <c r="A11" s="153" t="s">
        <v>8</v>
      </c>
      <c r="B11" s="154">
        <v>28962.530999999999</v>
      </c>
      <c r="C11" s="154">
        <v>1556.469000000001</v>
      </c>
      <c r="D11" s="155">
        <f t="shared" si="17"/>
        <v>30519</v>
      </c>
      <c r="E11" s="154">
        <v>25169.976000000002</v>
      </c>
      <c r="F11" s="154">
        <v>1721.0239999999976</v>
      </c>
      <c r="G11" s="155">
        <f t="shared" si="18"/>
        <v>26891</v>
      </c>
      <c r="H11" s="154">
        <v>26452.991999999998</v>
      </c>
      <c r="I11" s="154">
        <v>1451.0080000000016</v>
      </c>
      <c r="J11" s="155">
        <f t="shared" si="19"/>
        <v>27904</v>
      </c>
      <c r="K11" s="154">
        <v>27936.09</v>
      </c>
      <c r="L11" s="154">
        <v>1625.9099999999999</v>
      </c>
      <c r="M11" s="155">
        <f t="shared" si="20"/>
        <v>29562</v>
      </c>
      <c r="N11" s="154">
        <v>29058.245999999999</v>
      </c>
      <c r="O11" s="154">
        <v>1022.7540000000008</v>
      </c>
      <c r="P11" s="155">
        <f t="shared" si="21"/>
        <v>30081</v>
      </c>
      <c r="Q11" s="156">
        <v>34164</v>
      </c>
      <c r="R11" s="156">
        <v>2330</v>
      </c>
      <c r="S11" s="155">
        <f t="shared" si="22"/>
        <v>36494</v>
      </c>
      <c r="T11" s="156">
        <v>38064</v>
      </c>
      <c r="U11" s="156">
        <v>2553</v>
      </c>
      <c r="V11" s="155">
        <f t="shared" si="23"/>
        <v>40617</v>
      </c>
      <c r="W11" s="157">
        <v>39703</v>
      </c>
      <c r="X11" s="157">
        <v>2613</v>
      </c>
      <c r="Y11" s="155">
        <f t="shared" si="0"/>
        <v>42316</v>
      </c>
      <c r="Z11" s="157">
        <v>42789</v>
      </c>
      <c r="AA11" s="157">
        <v>2808</v>
      </c>
      <c r="AB11" s="155">
        <f t="shared" si="1"/>
        <v>45597</v>
      </c>
      <c r="AC11" s="158">
        <v>45490</v>
      </c>
      <c r="AD11" s="158">
        <v>2946</v>
      </c>
      <c r="AE11" s="155">
        <f t="shared" si="2"/>
        <v>48436</v>
      </c>
      <c r="AF11" s="38">
        <v>49956</v>
      </c>
      <c r="AG11" s="38">
        <v>3205</v>
      </c>
      <c r="AH11" s="155">
        <f t="shared" si="3"/>
        <v>53161</v>
      </c>
      <c r="AI11" s="38">
        <v>46341</v>
      </c>
      <c r="AJ11" s="38">
        <v>3311</v>
      </c>
      <c r="AK11" s="155">
        <f t="shared" si="4"/>
        <v>49652</v>
      </c>
      <c r="AL11" s="38">
        <v>52254</v>
      </c>
      <c r="AM11" s="38">
        <v>3849</v>
      </c>
      <c r="AN11" s="155">
        <f t="shared" si="5"/>
        <v>56103</v>
      </c>
      <c r="AO11" s="38">
        <v>59956</v>
      </c>
      <c r="AP11" s="38">
        <v>4506</v>
      </c>
      <c r="AQ11" s="155">
        <f t="shared" si="6"/>
        <v>64462</v>
      </c>
      <c r="AR11" s="38">
        <v>65075</v>
      </c>
      <c r="AS11" s="38">
        <v>4614</v>
      </c>
      <c r="AT11" s="155">
        <f t="shared" si="7"/>
        <v>69689</v>
      </c>
      <c r="AU11" s="38">
        <v>60786</v>
      </c>
      <c r="AV11" s="38">
        <v>3854</v>
      </c>
      <c r="AW11" s="155">
        <f t="shared" si="8"/>
        <v>64640</v>
      </c>
      <c r="AX11" s="39">
        <v>56662</v>
      </c>
      <c r="AY11" s="39">
        <v>3408</v>
      </c>
      <c r="AZ11" s="159">
        <f t="shared" si="9"/>
        <v>60070</v>
      </c>
      <c r="BA11" s="39">
        <v>61868</v>
      </c>
      <c r="BB11" s="39">
        <v>3904</v>
      </c>
      <c r="BC11" s="159">
        <f t="shared" si="10"/>
        <v>65772</v>
      </c>
      <c r="BD11" s="39">
        <v>67828</v>
      </c>
      <c r="BE11" s="39">
        <v>4484</v>
      </c>
      <c r="BF11" s="159">
        <f t="shared" si="11"/>
        <v>72312</v>
      </c>
      <c r="BG11" s="43">
        <v>73774</v>
      </c>
      <c r="BH11" s="43">
        <v>5027</v>
      </c>
      <c r="BI11" s="160">
        <f t="shared" si="12"/>
        <v>78801</v>
      </c>
      <c r="BJ11" s="161">
        <v>83231</v>
      </c>
      <c r="BK11" s="161">
        <v>6210</v>
      </c>
      <c r="BL11" s="160">
        <f t="shared" si="13"/>
        <v>89441</v>
      </c>
      <c r="BM11" s="161">
        <v>98117</v>
      </c>
      <c r="BN11" s="161">
        <v>7994</v>
      </c>
      <c r="BO11" s="160">
        <f t="shared" si="14"/>
        <v>106111</v>
      </c>
      <c r="BP11" s="161">
        <v>107556</v>
      </c>
      <c r="BQ11" s="161">
        <v>8814</v>
      </c>
      <c r="BR11" s="160">
        <f t="shared" si="15"/>
        <v>116370</v>
      </c>
      <c r="BS11" s="161">
        <v>110251</v>
      </c>
      <c r="BT11" s="161">
        <v>8717</v>
      </c>
      <c r="BU11" s="162">
        <f t="shared" si="16"/>
        <v>118968</v>
      </c>
    </row>
    <row r="12" spans="1:77" s="30" customFormat="1" ht="49.15" customHeight="1" x14ac:dyDescent="0.2">
      <c r="A12" s="153" t="s">
        <v>9</v>
      </c>
      <c r="B12" s="154">
        <v>28701.555999999997</v>
      </c>
      <c r="C12" s="154">
        <v>1542.4440000000031</v>
      </c>
      <c r="D12" s="155">
        <f t="shared" si="17"/>
        <v>30244</v>
      </c>
      <c r="E12" s="154">
        <v>25291.504000000001</v>
      </c>
      <c r="F12" s="154">
        <v>1700.4959999999992</v>
      </c>
      <c r="G12" s="155">
        <f t="shared" si="18"/>
        <v>26992</v>
      </c>
      <c r="H12" s="154">
        <v>26780.249599999999</v>
      </c>
      <c r="I12" s="154">
        <v>1507.7504000000008</v>
      </c>
      <c r="J12" s="155">
        <f t="shared" si="19"/>
        <v>28288</v>
      </c>
      <c r="K12" s="154">
        <v>27508.004999999997</v>
      </c>
      <c r="L12" s="154">
        <v>1786.9950000000026</v>
      </c>
      <c r="M12" s="155">
        <f t="shared" si="20"/>
        <v>29295</v>
      </c>
      <c r="N12" s="154">
        <v>29669.493999999999</v>
      </c>
      <c r="O12" s="154">
        <v>1012.5060000000012</v>
      </c>
      <c r="P12" s="155">
        <f t="shared" si="21"/>
        <v>30682</v>
      </c>
      <c r="Q12" s="156">
        <v>35209</v>
      </c>
      <c r="R12" s="156">
        <v>2424</v>
      </c>
      <c r="S12" s="155">
        <f t="shared" si="22"/>
        <v>37633</v>
      </c>
      <c r="T12" s="156">
        <v>38368</v>
      </c>
      <c r="U12" s="156">
        <v>2608</v>
      </c>
      <c r="V12" s="155">
        <f t="shared" si="23"/>
        <v>40976</v>
      </c>
      <c r="W12" s="157">
        <v>39168</v>
      </c>
      <c r="X12" s="157">
        <v>2607</v>
      </c>
      <c r="Y12" s="155">
        <f t="shared" si="0"/>
        <v>41775</v>
      </c>
      <c r="Z12" s="157">
        <v>42559</v>
      </c>
      <c r="AA12" s="157">
        <v>2802</v>
      </c>
      <c r="AB12" s="155">
        <f t="shared" si="1"/>
        <v>45361</v>
      </c>
      <c r="AC12" s="158">
        <v>45833</v>
      </c>
      <c r="AD12" s="158">
        <v>3013</v>
      </c>
      <c r="AE12" s="155">
        <f t="shared" si="2"/>
        <v>48846</v>
      </c>
      <c r="AF12" s="38">
        <v>50096</v>
      </c>
      <c r="AG12" s="38">
        <v>3208</v>
      </c>
      <c r="AH12" s="155">
        <f t="shared" si="3"/>
        <v>53304</v>
      </c>
      <c r="AI12" s="38">
        <v>46355</v>
      </c>
      <c r="AJ12" s="38">
        <v>3329</v>
      </c>
      <c r="AK12" s="155">
        <f t="shared" si="4"/>
        <v>49684</v>
      </c>
      <c r="AL12" s="38">
        <v>53178</v>
      </c>
      <c r="AM12" s="38">
        <v>3952</v>
      </c>
      <c r="AN12" s="155">
        <f t="shared" si="5"/>
        <v>57130</v>
      </c>
      <c r="AO12" s="38">
        <v>60645</v>
      </c>
      <c r="AP12" s="38">
        <v>4485</v>
      </c>
      <c r="AQ12" s="155">
        <f t="shared" si="6"/>
        <v>65130</v>
      </c>
      <c r="AR12" s="38">
        <v>65281</v>
      </c>
      <c r="AS12" s="38">
        <v>4747</v>
      </c>
      <c r="AT12" s="155">
        <f t="shared" si="7"/>
        <v>70028</v>
      </c>
      <c r="AU12" s="38">
        <v>59904</v>
      </c>
      <c r="AV12" s="38">
        <v>3752</v>
      </c>
      <c r="AW12" s="155">
        <f t="shared" si="8"/>
        <v>63656</v>
      </c>
      <c r="AX12" s="39">
        <v>56935</v>
      </c>
      <c r="AY12" s="39">
        <v>3433</v>
      </c>
      <c r="AZ12" s="159">
        <f t="shared" si="9"/>
        <v>60368</v>
      </c>
      <c r="BA12" s="39">
        <v>62409</v>
      </c>
      <c r="BB12" s="39">
        <v>3936</v>
      </c>
      <c r="BC12" s="159">
        <f t="shared" si="10"/>
        <v>66345</v>
      </c>
      <c r="BD12" s="39">
        <v>68407</v>
      </c>
      <c r="BE12" s="39">
        <v>4578</v>
      </c>
      <c r="BF12" s="159">
        <f t="shared" si="11"/>
        <v>72985</v>
      </c>
      <c r="BG12" s="43">
        <v>74609</v>
      </c>
      <c r="BH12" s="43">
        <v>5121</v>
      </c>
      <c r="BI12" s="160">
        <f t="shared" si="12"/>
        <v>79730</v>
      </c>
      <c r="BJ12" s="163">
        <v>84169</v>
      </c>
      <c r="BK12" s="161">
        <v>6395</v>
      </c>
      <c r="BL12" s="160">
        <f t="shared" si="13"/>
        <v>90564</v>
      </c>
      <c r="BM12" s="163">
        <v>99211</v>
      </c>
      <c r="BN12" s="161">
        <v>8109</v>
      </c>
      <c r="BO12" s="160">
        <f t="shared" si="14"/>
        <v>107320</v>
      </c>
      <c r="BP12" s="163">
        <v>108136</v>
      </c>
      <c r="BQ12" s="161">
        <v>8879</v>
      </c>
      <c r="BR12" s="160">
        <f t="shared" si="15"/>
        <v>117015</v>
      </c>
      <c r="BS12" s="163">
        <v>109493</v>
      </c>
      <c r="BT12" s="161">
        <v>8482</v>
      </c>
      <c r="BU12" s="162">
        <f t="shared" si="16"/>
        <v>117975</v>
      </c>
    </row>
    <row r="13" spans="1:77" s="30" customFormat="1" ht="49.15" customHeight="1" x14ac:dyDescent="0.2">
      <c r="A13" s="153" t="s">
        <v>10</v>
      </c>
      <c r="B13" s="154">
        <v>28308.416999999998</v>
      </c>
      <c r="C13" s="154">
        <v>1458.5830000000024</v>
      </c>
      <c r="D13" s="155">
        <f t="shared" si="17"/>
        <v>29767</v>
      </c>
      <c r="E13" s="154">
        <v>25347.365999999998</v>
      </c>
      <c r="F13" s="154">
        <v>1646.6340000000018</v>
      </c>
      <c r="G13" s="155">
        <f t="shared" si="18"/>
        <v>26994</v>
      </c>
      <c r="H13" s="154">
        <v>26423.535</v>
      </c>
      <c r="I13" s="154">
        <v>1361.4650000000001</v>
      </c>
      <c r="J13" s="155">
        <f t="shared" si="19"/>
        <v>27785</v>
      </c>
      <c r="K13" s="154">
        <v>27550.935999999998</v>
      </c>
      <c r="L13" s="154">
        <v>1821.0640000000021</v>
      </c>
      <c r="M13" s="155">
        <f t="shared" si="20"/>
        <v>29372</v>
      </c>
      <c r="N13" s="154">
        <v>30366.16</v>
      </c>
      <c r="O13" s="154">
        <v>1003.8400000000001</v>
      </c>
      <c r="P13" s="155">
        <f t="shared" si="21"/>
        <v>31370</v>
      </c>
      <c r="Q13" s="156">
        <v>35751</v>
      </c>
      <c r="R13" s="156">
        <v>2433</v>
      </c>
      <c r="S13" s="155">
        <f t="shared" si="22"/>
        <v>38184</v>
      </c>
      <c r="T13" s="156">
        <v>38492</v>
      </c>
      <c r="U13" s="156">
        <v>2614</v>
      </c>
      <c r="V13" s="155">
        <f t="shared" si="23"/>
        <v>41106</v>
      </c>
      <c r="W13" s="157">
        <v>38993</v>
      </c>
      <c r="X13" s="157">
        <v>2622</v>
      </c>
      <c r="Y13" s="155">
        <f t="shared" si="0"/>
        <v>41615</v>
      </c>
      <c r="Z13" s="157">
        <v>43117</v>
      </c>
      <c r="AA13" s="157">
        <v>2825</v>
      </c>
      <c r="AB13" s="155">
        <f t="shared" si="1"/>
        <v>45942</v>
      </c>
      <c r="AC13" s="158">
        <v>46263</v>
      </c>
      <c r="AD13" s="158">
        <v>3170</v>
      </c>
      <c r="AE13" s="155">
        <f t="shared" si="2"/>
        <v>49433</v>
      </c>
      <c r="AF13" s="38">
        <v>50789</v>
      </c>
      <c r="AG13" s="38">
        <v>3245</v>
      </c>
      <c r="AH13" s="155">
        <f t="shared" si="3"/>
        <v>54034</v>
      </c>
      <c r="AI13" s="38">
        <v>47743</v>
      </c>
      <c r="AJ13" s="38">
        <v>3428</v>
      </c>
      <c r="AK13" s="155">
        <f t="shared" si="4"/>
        <v>51171</v>
      </c>
      <c r="AL13" s="38">
        <v>54291</v>
      </c>
      <c r="AM13" s="38">
        <v>4140</v>
      </c>
      <c r="AN13" s="155">
        <f t="shared" si="5"/>
        <v>58431</v>
      </c>
      <c r="AO13" s="38">
        <v>61899</v>
      </c>
      <c r="AP13" s="38">
        <v>4630</v>
      </c>
      <c r="AQ13" s="155">
        <f t="shared" si="6"/>
        <v>66529</v>
      </c>
      <c r="AR13" s="38">
        <v>65895</v>
      </c>
      <c r="AS13" s="38">
        <v>4787</v>
      </c>
      <c r="AT13" s="155">
        <f t="shared" si="7"/>
        <v>70682</v>
      </c>
      <c r="AU13" s="38">
        <v>60137</v>
      </c>
      <c r="AV13" s="38">
        <v>3784</v>
      </c>
      <c r="AW13" s="155">
        <f t="shared" si="8"/>
        <v>63921</v>
      </c>
      <c r="AX13" s="39">
        <v>56712</v>
      </c>
      <c r="AY13" s="39">
        <v>3427</v>
      </c>
      <c r="AZ13" s="159">
        <f t="shared" si="9"/>
        <v>60139</v>
      </c>
      <c r="BA13" s="39">
        <v>62935</v>
      </c>
      <c r="BB13" s="39">
        <v>3991</v>
      </c>
      <c r="BC13" s="159">
        <f t="shared" si="10"/>
        <v>66926</v>
      </c>
      <c r="BD13" s="39">
        <v>69109</v>
      </c>
      <c r="BE13" s="39">
        <v>4665</v>
      </c>
      <c r="BF13" s="159">
        <f t="shared" si="11"/>
        <v>73774</v>
      </c>
      <c r="BG13" s="43">
        <v>75311</v>
      </c>
      <c r="BH13" s="43">
        <v>5179</v>
      </c>
      <c r="BI13" s="160">
        <f t="shared" si="12"/>
        <v>80490</v>
      </c>
      <c r="BJ13" s="163">
        <v>85679</v>
      </c>
      <c r="BK13" s="161">
        <v>6576</v>
      </c>
      <c r="BL13" s="160">
        <f t="shared" si="13"/>
        <v>92255</v>
      </c>
      <c r="BM13" s="163">
        <v>100552</v>
      </c>
      <c r="BN13" s="161">
        <v>8233</v>
      </c>
      <c r="BO13" s="160">
        <f t="shared" si="14"/>
        <v>108785</v>
      </c>
      <c r="BP13" s="163">
        <v>108550</v>
      </c>
      <c r="BQ13" s="161">
        <v>8978</v>
      </c>
      <c r="BR13" s="160">
        <f t="shared" si="15"/>
        <v>117528</v>
      </c>
      <c r="BS13" s="163">
        <v>108956</v>
      </c>
      <c r="BT13" s="161">
        <v>8355</v>
      </c>
      <c r="BU13" s="162">
        <f t="shared" si="16"/>
        <v>117311</v>
      </c>
    </row>
    <row r="14" spans="1:77" s="30" customFormat="1" ht="49.15" customHeight="1" x14ac:dyDescent="0.2">
      <c r="A14" s="153" t="s">
        <v>11</v>
      </c>
      <c r="B14" s="154">
        <v>27868.315999999999</v>
      </c>
      <c r="C14" s="154">
        <v>1559.6840000000011</v>
      </c>
      <c r="D14" s="155">
        <f t="shared" si="17"/>
        <v>29428</v>
      </c>
      <c r="E14" s="154">
        <v>25243.717000000001</v>
      </c>
      <c r="F14" s="154">
        <v>1697.2829999999994</v>
      </c>
      <c r="G14" s="155">
        <f t="shared" si="18"/>
        <v>26941</v>
      </c>
      <c r="H14" s="154">
        <v>26393.85</v>
      </c>
      <c r="I14" s="154">
        <v>1389.1500000000015</v>
      </c>
      <c r="J14" s="155">
        <f t="shared" si="19"/>
        <v>27783</v>
      </c>
      <c r="K14" s="154">
        <v>27760.207999999999</v>
      </c>
      <c r="L14" s="154">
        <v>1646.7920000000013</v>
      </c>
      <c r="M14" s="155">
        <f t="shared" si="20"/>
        <v>29407</v>
      </c>
      <c r="N14" s="154">
        <v>30492.968000000001</v>
      </c>
      <c r="O14" s="154">
        <v>1008.0319999999992</v>
      </c>
      <c r="P14" s="155">
        <f t="shared" si="21"/>
        <v>31501</v>
      </c>
      <c r="Q14" s="156">
        <v>36008</v>
      </c>
      <c r="R14" s="156">
        <v>2432</v>
      </c>
      <c r="S14" s="155">
        <f t="shared" si="22"/>
        <v>38440</v>
      </c>
      <c r="T14" s="156">
        <v>38901</v>
      </c>
      <c r="U14" s="156">
        <v>2606</v>
      </c>
      <c r="V14" s="155">
        <f t="shared" si="23"/>
        <v>41507</v>
      </c>
      <c r="W14" s="157">
        <v>40212</v>
      </c>
      <c r="X14" s="157">
        <v>2627</v>
      </c>
      <c r="Y14" s="155">
        <f t="shared" si="0"/>
        <v>42839</v>
      </c>
      <c r="Z14" s="157">
        <v>43916</v>
      </c>
      <c r="AA14" s="157">
        <v>2850</v>
      </c>
      <c r="AB14" s="155">
        <f t="shared" si="1"/>
        <v>46766</v>
      </c>
      <c r="AC14" s="158">
        <v>46531</v>
      </c>
      <c r="AD14" s="158">
        <v>3136</v>
      </c>
      <c r="AE14" s="155">
        <f t="shared" si="2"/>
        <v>49667</v>
      </c>
      <c r="AF14" s="38">
        <v>51269</v>
      </c>
      <c r="AG14" s="38">
        <v>3282</v>
      </c>
      <c r="AH14" s="155">
        <f t="shared" si="3"/>
        <v>54551</v>
      </c>
      <c r="AI14" s="38">
        <v>47733</v>
      </c>
      <c r="AJ14" s="38">
        <v>3409</v>
      </c>
      <c r="AK14" s="155">
        <f t="shared" si="4"/>
        <v>51142</v>
      </c>
      <c r="AL14" s="45">
        <v>54810</v>
      </c>
      <c r="AM14" s="45">
        <v>4201</v>
      </c>
      <c r="AN14" s="155">
        <f t="shared" si="5"/>
        <v>59011</v>
      </c>
      <c r="AO14" s="45">
        <v>62218</v>
      </c>
      <c r="AP14" s="45">
        <v>4674</v>
      </c>
      <c r="AQ14" s="155">
        <f t="shared" si="6"/>
        <v>66892</v>
      </c>
      <c r="AR14" s="45">
        <v>65885</v>
      </c>
      <c r="AS14" s="45">
        <v>4750</v>
      </c>
      <c r="AT14" s="155">
        <f t="shared" si="7"/>
        <v>70635</v>
      </c>
      <c r="AU14" s="45">
        <v>59386</v>
      </c>
      <c r="AV14" s="45">
        <v>3727</v>
      </c>
      <c r="AW14" s="155">
        <f t="shared" si="8"/>
        <v>63113</v>
      </c>
      <c r="AX14" s="46">
        <v>56718</v>
      </c>
      <c r="AY14" s="46">
        <v>3457</v>
      </c>
      <c r="AZ14" s="159">
        <f t="shared" si="9"/>
        <v>60175</v>
      </c>
      <c r="BA14" s="46">
        <v>63562</v>
      </c>
      <c r="BB14" s="46">
        <v>4047</v>
      </c>
      <c r="BC14" s="159">
        <f t="shared" si="10"/>
        <v>67609</v>
      </c>
      <c r="BD14" s="46">
        <v>69826</v>
      </c>
      <c r="BE14" s="46">
        <v>4768</v>
      </c>
      <c r="BF14" s="159">
        <f t="shared" si="11"/>
        <v>74594</v>
      </c>
      <c r="BG14" s="43">
        <v>75702</v>
      </c>
      <c r="BH14" s="43">
        <v>5078</v>
      </c>
      <c r="BI14" s="160">
        <f t="shared" si="12"/>
        <v>80780</v>
      </c>
      <c r="BJ14" s="161">
        <v>86698</v>
      </c>
      <c r="BK14" s="161">
        <v>6689</v>
      </c>
      <c r="BL14" s="160">
        <f t="shared" si="13"/>
        <v>93387</v>
      </c>
      <c r="BM14" s="161">
        <v>101432</v>
      </c>
      <c r="BN14" s="161">
        <v>8277</v>
      </c>
      <c r="BO14" s="160">
        <f t="shared" si="14"/>
        <v>109709</v>
      </c>
      <c r="BP14" s="161">
        <v>108882</v>
      </c>
      <c r="BQ14" s="161">
        <v>8981</v>
      </c>
      <c r="BR14" s="160">
        <f t="shared" si="15"/>
        <v>117863</v>
      </c>
      <c r="BS14" s="161">
        <v>108929</v>
      </c>
      <c r="BT14" s="161">
        <v>8302</v>
      </c>
      <c r="BU14" s="162">
        <f t="shared" si="16"/>
        <v>117231</v>
      </c>
    </row>
    <row r="15" spans="1:77" s="30" customFormat="1" ht="49.15" customHeight="1" x14ac:dyDescent="0.2">
      <c r="A15" s="153" t="s">
        <v>12</v>
      </c>
      <c r="B15" s="154">
        <v>27960.066999999999</v>
      </c>
      <c r="C15" s="154">
        <v>1378.9330000000009</v>
      </c>
      <c r="D15" s="155">
        <f t="shared" si="17"/>
        <v>29339</v>
      </c>
      <c r="E15" s="154">
        <v>25462.862999999998</v>
      </c>
      <c r="F15" s="154">
        <v>1654.1370000000024</v>
      </c>
      <c r="G15" s="155">
        <f t="shared" si="18"/>
        <v>27117</v>
      </c>
      <c r="H15" s="154">
        <v>27282.484</v>
      </c>
      <c r="I15" s="154">
        <v>1345.5159999999996</v>
      </c>
      <c r="J15" s="155">
        <f t="shared" si="19"/>
        <v>28628</v>
      </c>
      <c r="K15" s="154">
        <v>27543.098000000002</v>
      </c>
      <c r="L15" s="154">
        <v>1804.9019999999982</v>
      </c>
      <c r="M15" s="155">
        <f t="shared" si="20"/>
        <v>29348</v>
      </c>
      <c r="N15" s="154">
        <v>30866.615999999998</v>
      </c>
      <c r="O15" s="154">
        <v>1020.3840000000018</v>
      </c>
      <c r="P15" s="155">
        <f t="shared" si="21"/>
        <v>31887</v>
      </c>
      <c r="Q15" s="156">
        <v>36450</v>
      </c>
      <c r="R15" s="156">
        <v>2525</v>
      </c>
      <c r="S15" s="155">
        <f t="shared" si="22"/>
        <v>38975</v>
      </c>
      <c r="T15" s="156">
        <v>38689</v>
      </c>
      <c r="U15" s="156">
        <v>2585</v>
      </c>
      <c r="V15" s="155">
        <f t="shared" si="23"/>
        <v>41274</v>
      </c>
      <c r="W15" s="157">
        <v>40680</v>
      </c>
      <c r="X15" s="157">
        <v>2722</v>
      </c>
      <c r="Y15" s="155">
        <f t="shared" si="0"/>
        <v>43402</v>
      </c>
      <c r="Z15" s="157">
        <v>44324</v>
      </c>
      <c r="AA15" s="157">
        <v>2842</v>
      </c>
      <c r="AB15" s="155">
        <f t="shared" si="1"/>
        <v>47166</v>
      </c>
      <c r="AC15" s="158">
        <v>47230</v>
      </c>
      <c r="AD15" s="158">
        <v>3180</v>
      </c>
      <c r="AE15" s="155">
        <f t="shared" si="2"/>
        <v>50410</v>
      </c>
      <c r="AF15" s="38">
        <v>50902</v>
      </c>
      <c r="AG15" s="38">
        <v>3263</v>
      </c>
      <c r="AH15" s="155">
        <f t="shared" si="3"/>
        <v>54165</v>
      </c>
      <c r="AI15" s="38">
        <v>47654</v>
      </c>
      <c r="AJ15" s="38">
        <v>3420</v>
      </c>
      <c r="AK15" s="155">
        <f t="shared" si="4"/>
        <v>51074</v>
      </c>
      <c r="AL15" s="45">
        <v>55115</v>
      </c>
      <c r="AM15" s="45">
        <v>3862</v>
      </c>
      <c r="AN15" s="155">
        <f t="shared" si="5"/>
        <v>58977</v>
      </c>
      <c r="AO15" s="45">
        <v>62540</v>
      </c>
      <c r="AP15" s="45">
        <v>4694</v>
      </c>
      <c r="AQ15" s="155">
        <f t="shared" si="6"/>
        <v>67234</v>
      </c>
      <c r="AR15" s="45">
        <v>65473</v>
      </c>
      <c r="AS15" s="45">
        <v>4724</v>
      </c>
      <c r="AT15" s="155">
        <f t="shared" si="7"/>
        <v>70197</v>
      </c>
      <c r="AU15" s="45">
        <v>58591</v>
      </c>
      <c r="AV15" s="45">
        <v>3625</v>
      </c>
      <c r="AW15" s="155">
        <f t="shared" si="8"/>
        <v>62216</v>
      </c>
      <c r="AX15" s="46">
        <v>57472</v>
      </c>
      <c r="AY15" s="46">
        <v>3487</v>
      </c>
      <c r="AZ15" s="159">
        <f t="shared" si="9"/>
        <v>60959</v>
      </c>
      <c r="BA15" s="46">
        <v>64219</v>
      </c>
      <c r="BB15" s="46">
        <v>4100</v>
      </c>
      <c r="BC15" s="159">
        <f t="shared" si="10"/>
        <v>68319</v>
      </c>
      <c r="BD15" s="46">
        <v>70013</v>
      </c>
      <c r="BE15" s="46">
        <v>4705</v>
      </c>
      <c r="BF15" s="159">
        <f t="shared" si="11"/>
        <v>74718</v>
      </c>
      <c r="BG15" s="43">
        <v>76155</v>
      </c>
      <c r="BH15" s="43">
        <v>5331</v>
      </c>
      <c r="BI15" s="160">
        <f t="shared" si="12"/>
        <v>81486</v>
      </c>
      <c r="BJ15" s="161">
        <v>88425</v>
      </c>
      <c r="BK15" s="161">
        <v>6945</v>
      </c>
      <c r="BL15" s="160">
        <f t="shared" si="13"/>
        <v>95370</v>
      </c>
      <c r="BM15" s="161">
        <v>102653</v>
      </c>
      <c r="BN15" s="161">
        <v>8352</v>
      </c>
      <c r="BO15" s="160">
        <f t="shared" si="14"/>
        <v>111005</v>
      </c>
      <c r="BP15" s="161">
        <v>109156</v>
      </c>
      <c r="BQ15" s="161">
        <v>9045</v>
      </c>
      <c r="BR15" s="160">
        <f t="shared" si="15"/>
        <v>118201</v>
      </c>
      <c r="BS15" s="161">
        <v>108887</v>
      </c>
      <c r="BT15" s="161">
        <v>8243</v>
      </c>
      <c r="BU15" s="162">
        <f t="shared" si="16"/>
        <v>117130</v>
      </c>
    </row>
    <row r="16" spans="1:77" s="30" customFormat="1" ht="49.15" customHeight="1" x14ac:dyDescent="0.2">
      <c r="A16" s="153" t="s">
        <v>13</v>
      </c>
      <c r="B16" s="154">
        <v>27512.156999999999</v>
      </c>
      <c r="C16" s="154">
        <v>1356.8430000000008</v>
      </c>
      <c r="D16" s="155">
        <f t="shared" si="17"/>
        <v>28869</v>
      </c>
      <c r="E16" s="154">
        <v>25462.038</v>
      </c>
      <c r="F16" s="154">
        <v>1711.9619999999995</v>
      </c>
      <c r="G16" s="155">
        <f t="shared" si="18"/>
        <v>27174</v>
      </c>
      <c r="H16" s="154">
        <v>26538.606</v>
      </c>
      <c r="I16" s="154">
        <v>1367.3940000000002</v>
      </c>
      <c r="J16" s="155">
        <f t="shared" si="19"/>
        <v>27906</v>
      </c>
      <c r="K16" s="154">
        <v>27539.367000000002</v>
      </c>
      <c r="L16" s="154">
        <v>1851.632999999998</v>
      </c>
      <c r="M16" s="155">
        <f t="shared" si="20"/>
        <v>29391</v>
      </c>
      <c r="N16" s="154">
        <v>31416.917999999998</v>
      </c>
      <c r="O16" s="154">
        <v>1005.0820000000022</v>
      </c>
      <c r="P16" s="155">
        <f t="shared" si="21"/>
        <v>32422</v>
      </c>
      <c r="Q16" s="156">
        <v>36772</v>
      </c>
      <c r="R16" s="156">
        <v>2469</v>
      </c>
      <c r="S16" s="155">
        <f t="shared" si="22"/>
        <v>39241</v>
      </c>
      <c r="T16" s="156">
        <v>39116</v>
      </c>
      <c r="U16" s="156">
        <v>2623</v>
      </c>
      <c r="V16" s="155">
        <f t="shared" si="23"/>
        <v>41739</v>
      </c>
      <c r="W16" s="157">
        <v>41303</v>
      </c>
      <c r="X16" s="157">
        <v>2762</v>
      </c>
      <c r="Y16" s="155">
        <f t="shared" si="0"/>
        <v>44065</v>
      </c>
      <c r="Z16" s="157">
        <v>44330</v>
      </c>
      <c r="AA16" s="157">
        <v>2799</v>
      </c>
      <c r="AB16" s="155">
        <f t="shared" si="1"/>
        <v>47129</v>
      </c>
      <c r="AC16" s="158">
        <v>48222</v>
      </c>
      <c r="AD16" s="158">
        <v>3160</v>
      </c>
      <c r="AE16" s="155">
        <f t="shared" si="2"/>
        <v>51382</v>
      </c>
      <c r="AF16" s="38">
        <v>48554</v>
      </c>
      <c r="AG16" s="38">
        <v>3092</v>
      </c>
      <c r="AH16" s="155">
        <f t="shared" si="3"/>
        <v>51646</v>
      </c>
      <c r="AI16" s="38">
        <v>48308</v>
      </c>
      <c r="AJ16" s="38">
        <v>3406</v>
      </c>
      <c r="AK16" s="155">
        <f t="shared" si="4"/>
        <v>51714</v>
      </c>
      <c r="AL16" s="45">
        <v>55655</v>
      </c>
      <c r="AM16" s="45">
        <v>3883</v>
      </c>
      <c r="AN16" s="155">
        <f t="shared" si="5"/>
        <v>59538</v>
      </c>
      <c r="AO16" s="45">
        <v>62995</v>
      </c>
      <c r="AP16" s="45">
        <v>4688</v>
      </c>
      <c r="AQ16" s="155">
        <f t="shared" si="6"/>
        <v>67683</v>
      </c>
      <c r="AR16" s="45">
        <v>65103</v>
      </c>
      <c r="AS16" s="45">
        <v>4584</v>
      </c>
      <c r="AT16" s="155">
        <f t="shared" si="7"/>
        <v>69687</v>
      </c>
      <c r="AU16" s="45">
        <v>58053</v>
      </c>
      <c r="AV16" s="45">
        <v>3593</v>
      </c>
      <c r="AW16" s="155">
        <f t="shared" si="8"/>
        <v>61646</v>
      </c>
      <c r="AX16" s="46">
        <v>58363</v>
      </c>
      <c r="AY16" s="46">
        <v>3539</v>
      </c>
      <c r="AZ16" s="159">
        <f t="shared" si="9"/>
        <v>61902</v>
      </c>
      <c r="BA16" s="46">
        <v>64815</v>
      </c>
      <c r="BB16" s="46">
        <v>4179</v>
      </c>
      <c r="BC16" s="159">
        <f t="shared" si="10"/>
        <v>68994</v>
      </c>
      <c r="BD16" s="46">
        <v>70557</v>
      </c>
      <c r="BE16" s="46">
        <v>4718</v>
      </c>
      <c r="BF16" s="159">
        <f t="shared" si="11"/>
        <v>75275</v>
      </c>
      <c r="BG16" s="43">
        <v>76531</v>
      </c>
      <c r="BH16" s="43">
        <v>5383</v>
      </c>
      <c r="BI16" s="160">
        <f t="shared" si="12"/>
        <v>81914</v>
      </c>
      <c r="BJ16" s="161">
        <v>89887</v>
      </c>
      <c r="BK16" s="161">
        <v>7127</v>
      </c>
      <c r="BL16" s="160">
        <f t="shared" si="13"/>
        <v>97014</v>
      </c>
      <c r="BM16" s="161">
        <v>103501</v>
      </c>
      <c r="BN16" s="161">
        <v>8478</v>
      </c>
      <c r="BO16" s="160">
        <f t="shared" si="14"/>
        <v>111979</v>
      </c>
      <c r="BP16" s="161">
        <v>109392</v>
      </c>
      <c r="BQ16" s="161">
        <v>9086</v>
      </c>
      <c r="BR16" s="160">
        <f t="shared" si="15"/>
        <v>118478</v>
      </c>
      <c r="BS16" s="161">
        <v>108626</v>
      </c>
      <c r="BT16" s="161">
        <v>8247</v>
      </c>
      <c r="BU16" s="162">
        <f t="shared" si="16"/>
        <v>116873</v>
      </c>
    </row>
    <row r="17" spans="1:73" s="30" customFormat="1" ht="49.15" customHeight="1" x14ac:dyDescent="0.2">
      <c r="A17" s="153" t="s">
        <v>14</v>
      </c>
      <c r="B17" s="154">
        <v>27512.856</v>
      </c>
      <c r="C17" s="154">
        <v>1509.1440000000002</v>
      </c>
      <c r="D17" s="155">
        <f t="shared" si="17"/>
        <v>29022</v>
      </c>
      <c r="E17" s="154">
        <v>25538.921999999999</v>
      </c>
      <c r="F17" s="154">
        <v>1659.0780000000013</v>
      </c>
      <c r="G17" s="155">
        <f t="shared" si="18"/>
        <v>27198</v>
      </c>
      <c r="H17" s="154">
        <v>27872.05</v>
      </c>
      <c r="I17" s="154">
        <v>1466.9500000000007</v>
      </c>
      <c r="J17" s="155">
        <f t="shared" si="19"/>
        <v>29339</v>
      </c>
      <c r="K17" s="154">
        <v>27360.905000000002</v>
      </c>
      <c r="L17" s="154">
        <v>1902.0949999999975</v>
      </c>
      <c r="M17" s="155">
        <f t="shared" si="20"/>
        <v>29263</v>
      </c>
      <c r="N17" s="154">
        <v>33189.519999999997</v>
      </c>
      <c r="O17" s="154">
        <v>1026.4800000000032</v>
      </c>
      <c r="P17" s="155">
        <f t="shared" si="21"/>
        <v>34216</v>
      </c>
      <c r="Q17" s="156">
        <v>36894</v>
      </c>
      <c r="R17" s="156">
        <v>2525</v>
      </c>
      <c r="S17" s="155">
        <f t="shared" si="22"/>
        <v>39419</v>
      </c>
      <c r="T17" s="156">
        <v>39516</v>
      </c>
      <c r="U17" s="156">
        <v>2603</v>
      </c>
      <c r="V17" s="155">
        <f t="shared" si="23"/>
        <v>42119</v>
      </c>
      <c r="W17" s="157">
        <v>41386</v>
      </c>
      <c r="X17" s="157">
        <v>2788</v>
      </c>
      <c r="Y17" s="155">
        <f t="shared" si="0"/>
        <v>44174</v>
      </c>
      <c r="Z17" s="157">
        <v>44900</v>
      </c>
      <c r="AA17" s="157">
        <v>2904</v>
      </c>
      <c r="AB17" s="155">
        <f t="shared" si="1"/>
        <v>47804</v>
      </c>
      <c r="AC17" s="158">
        <v>48750</v>
      </c>
      <c r="AD17" s="158">
        <v>3153</v>
      </c>
      <c r="AE17" s="155">
        <f t="shared" si="2"/>
        <v>51903</v>
      </c>
      <c r="AF17" s="38">
        <v>47665</v>
      </c>
      <c r="AG17" s="38">
        <v>3090</v>
      </c>
      <c r="AH17" s="155">
        <f t="shared" si="3"/>
        <v>50755</v>
      </c>
      <c r="AI17" s="38">
        <v>49120</v>
      </c>
      <c r="AJ17" s="38">
        <v>3389</v>
      </c>
      <c r="AK17" s="155">
        <f t="shared" si="4"/>
        <v>52509</v>
      </c>
      <c r="AL17" s="45">
        <v>56764</v>
      </c>
      <c r="AM17" s="45">
        <v>4063</v>
      </c>
      <c r="AN17" s="155">
        <f t="shared" si="5"/>
        <v>60827</v>
      </c>
      <c r="AO17" s="45">
        <v>63355</v>
      </c>
      <c r="AP17" s="45">
        <v>4667</v>
      </c>
      <c r="AQ17" s="155">
        <f t="shared" si="6"/>
        <v>68022</v>
      </c>
      <c r="AR17" s="45">
        <v>64959</v>
      </c>
      <c r="AS17" s="45">
        <v>4511</v>
      </c>
      <c r="AT17" s="155">
        <f t="shared" si="7"/>
        <v>69470</v>
      </c>
      <c r="AU17" s="45">
        <v>57534</v>
      </c>
      <c r="AV17" s="45">
        <v>3599</v>
      </c>
      <c r="AW17" s="155">
        <f t="shared" si="8"/>
        <v>61133</v>
      </c>
      <c r="AX17" s="46">
        <v>59390</v>
      </c>
      <c r="AY17" s="46">
        <v>3609</v>
      </c>
      <c r="AZ17" s="159">
        <f t="shared" si="9"/>
        <v>62999</v>
      </c>
      <c r="BA17" s="46">
        <v>65530</v>
      </c>
      <c r="BB17" s="46">
        <v>4159</v>
      </c>
      <c r="BC17" s="159">
        <f t="shared" si="10"/>
        <v>69689</v>
      </c>
      <c r="BD17" s="46">
        <v>70991</v>
      </c>
      <c r="BE17" s="46">
        <v>4738</v>
      </c>
      <c r="BF17" s="159">
        <f t="shared" si="11"/>
        <v>75729</v>
      </c>
      <c r="BG17" s="43">
        <v>77340</v>
      </c>
      <c r="BH17" s="43">
        <v>5543</v>
      </c>
      <c r="BI17" s="160">
        <f t="shared" si="12"/>
        <v>82883</v>
      </c>
      <c r="BJ17" s="161">
        <v>90930</v>
      </c>
      <c r="BK17" s="161">
        <v>7297</v>
      </c>
      <c r="BL17" s="160">
        <f t="shared" si="13"/>
        <v>98227</v>
      </c>
      <c r="BM17" s="161">
        <v>104534</v>
      </c>
      <c r="BN17" s="161">
        <v>8570</v>
      </c>
      <c r="BO17" s="160">
        <f t="shared" si="14"/>
        <v>113104</v>
      </c>
      <c r="BP17" s="161">
        <v>110203</v>
      </c>
      <c r="BQ17" s="161">
        <v>9147</v>
      </c>
      <c r="BR17" s="160">
        <f t="shared" si="15"/>
        <v>119350</v>
      </c>
      <c r="BS17" s="161">
        <v>108845</v>
      </c>
      <c r="BT17" s="161">
        <v>8192</v>
      </c>
      <c r="BU17" s="162">
        <f t="shared" si="16"/>
        <v>117037</v>
      </c>
    </row>
    <row r="18" spans="1:73" s="30" customFormat="1" ht="49.15" customHeight="1" x14ac:dyDescent="0.2">
      <c r="A18" s="153" t="s">
        <v>15</v>
      </c>
      <c r="B18" s="154">
        <v>26482.793999999998</v>
      </c>
      <c r="C18" s="154">
        <v>1423.2060000000019</v>
      </c>
      <c r="D18" s="155">
        <f t="shared" si="17"/>
        <v>27906</v>
      </c>
      <c r="E18" s="154">
        <v>25432.416000000001</v>
      </c>
      <c r="F18" s="154">
        <v>1855.5839999999989</v>
      </c>
      <c r="G18" s="155">
        <f t="shared" si="18"/>
        <v>27288</v>
      </c>
      <c r="H18" s="154">
        <v>26661.75</v>
      </c>
      <c r="I18" s="154">
        <v>1403.25</v>
      </c>
      <c r="J18" s="155">
        <f t="shared" si="19"/>
        <v>28065</v>
      </c>
      <c r="K18" s="154">
        <v>27287.314000000002</v>
      </c>
      <c r="L18" s="154">
        <v>1834.6859999999979</v>
      </c>
      <c r="M18" s="155">
        <f t="shared" si="20"/>
        <v>29122</v>
      </c>
      <c r="N18" s="154">
        <v>33555.21</v>
      </c>
      <c r="O18" s="154">
        <v>1037.7900000000009</v>
      </c>
      <c r="P18" s="155">
        <f t="shared" si="21"/>
        <v>34593</v>
      </c>
      <c r="Q18" s="156">
        <v>36788</v>
      </c>
      <c r="R18" s="156">
        <v>2518</v>
      </c>
      <c r="S18" s="155">
        <f t="shared" si="22"/>
        <v>39306</v>
      </c>
      <c r="T18" s="156">
        <v>39805</v>
      </c>
      <c r="U18" s="156">
        <v>2649</v>
      </c>
      <c r="V18" s="155">
        <f t="shared" si="23"/>
        <v>42454</v>
      </c>
      <c r="W18" s="157">
        <v>41620</v>
      </c>
      <c r="X18" s="157">
        <v>2831</v>
      </c>
      <c r="Y18" s="155">
        <f t="shared" si="0"/>
        <v>44451</v>
      </c>
      <c r="Z18" s="157">
        <v>44789</v>
      </c>
      <c r="AA18" s="157">
        <v>2825</v>
      </c>
      <c r="AB18" s="155">
        <f t="shared" si="1"/>
        <v>47614</v>
      </c>
      <c r="AC18" s="158">
        <v>48906</v>
      </c>
      <c r="AD18" s="158">
        <v>3343</v>
      </c>
      <c r="AE18" s="155">
        <f t="shared" si="2"/>
        <v>52249</v>
      </c>
      <c r="AF18" s="38">
        <v>47572</v>
      </c>
      <c r="AG18" s="38">
        <v>3056</v>
      </c>
      <c r="AH18" s="155">
        <f t="shared" si="3"/>
        <v>50628</v>
      </c>
      <c r="AI18" s="38">
        <v>49858</v>
      </c>
      <c r="AJ18" s="38">
        <v>3327</v>
      </c>
      <c r="AK18" s="155">
        <f t="shared" si="4"/>
        <v>53185</v>
      </c>
      <c r="AL18" s="45">
        <v>57780</v>
      </c>
      <c r="AM18" s="45">
        <v>4171</v>
      </c>
      <c r="AN18" s="155">
        <f t="shared" si="5"/>
        <v>61951</v>
      </c>
      <c r="AO18" s="45">
        <v>63889</v>
      </c>
      <c r="AP18" s="45">
        <v>4656</v>
      </c>
      <c r="AQ18" s="155">
        <f t="shared" si="6"/>
        <v>68545</v>
      </c>
      <c r="AR18" s="45">
        <v>64415</v>
      </c>
      <c r="AS18" s="45">
        <v>4475</v>
      </c>
      <c r="AT18" s="155">
        <f t="shared" si="7"/>
        <v>68890</v>
      </c>
      <c r="AU18" s="45">
        <v>57612</v>
      </c>
      <c r="AV18" s="45">
        <v>3519</v>
      </c>
      <c r="AW18" s="155">
        <f t="shared" si="8"/>
        <v>61131</v>
      </c>
      <c r="AX18" s="46">
        <v>59984</v>
      </c>
      <c r="AY18" s="46">
        <v>3664</v>
      </c>
      <c r="AZ18" s="159">
        <f t="shared" si="9"/>
        <v>63648</v>
      </c>
      <c r="BA18" s="46">
        <v>66193</v>
      </c>
      <c r="BB18" s="46">
        <v>4240</v>
      </c>
      <c r="BC18" s="159">
        <f t="shared" si="10"/>
        <v>70433</v>
      </c>
      <c r="BD18" s="46">
        <v>71644</v>
      </c>
      <c r="BE18" s="46">
        <v>4827</v>
      </c>
      <c r="BF18" s="159">
        <f t="shared" si="11"/>
        <v>76471</v>
      </c>
      <c r="BG18" s="43">
        <v>78051</v>
      </c>
      <c r="BH18" s="43">
        <v>5616</v>
      </c>
      <c r="BI18" s="160">
        <f t="shared" si="12"/>
        <v>83667</v>
      </c>
      <c r="BJ18" s="161">
        <v>92519</v>
      </c>
      <c r="BK18" s="161">
        <v>7460</v>
      </c>
      <c r="BL18" s="160">
        <f t="shared" si="13"/>
        <v>99979</v>
      </c>
      <c r="BM18" s="161">
        <v>105660</v>
      </c>
      <c r="BN18" s="161">
        <v>8624</v>
      </c>
      <c r="BO18" s="160">
        <f t="shared" si="14"/>
        <v>114284</v>
      </c>
      <c r="BP18" s="161">
        <v>110877</v>
      </c>
      <c r="BQ18" s="161">
        <v>9161</v>
      </c>
      <c r="BR18" s="160">
        <f t="shared" si="15"/>
        <v>120038</v>
      </c>
      <c r="BS18" s="161">
        <v>108301</v>
      </c>
      <c r="BT18" s="161">
        <v>8148</v>
      </c>
      <c r="BU18" s="162">
        <f t="shared" si="16"/>
        <v>116449</v>
      </c>
    </row>
    <row r="19" spans="1:73" s="30" customFormat="1" ht="49.15" customHeight="1" x14ac:dyDescent="0.2">
      <c r="A19" s="153" t="s">
        <v>16</v>
      </c>
      <c r="B19" s="154">
        <v>25850.081999999999</v>
      </c>
      <c r="C19" s="154">
        <v>1331.9180000000015</v>
      </c>
      <c r="D19" s="155">
        <f t="shared" si="17"/>
        <v>27182</v>
      </c>
      <c r="E19" s="154">
        <v>25546.248000000003</v>
      </c>
      <c r="F19" s="154">
        <v>1746.7519999999968</v>
      </c>
      <c r="G19" s="155">
        <f t="shared" si="18"/>
        <v>27293</v>
      </c>
      <c r="H19" s="154">
        <v>27739.327999999998</v>
      </c>
      <c r="I19" s="154">
        <v>1620.6720000000023</v>
      </c>
      <c r="J19" s="155">
        <f t="shared" si="19"/>
        <v>29360</v>
      </c>
      <c r="K19" s="154">
        <v>27627.38</v>
      </c>
      <c r="L19" s="154">
        <v>1920.619999999999</v>
      </c>
      <c r="M19" s="155">
        <f t="shared" si="20"/>
        <v>29548</v>
      </c>
      <c r="N19" s="154">
        <v>32601.534</v>
      </c>
      <c r="O19" s="154">
        <v>1147.4660000000003</v>
      </c>
      <c r="P19" s="155">
        <f t="shared" si="21"/>
        <v>33749</v>
      </c>
      <c r="Q19" s="156">
        <v>37059</v>
      </c>
      <c r="R19" s="156">
        <v>2515</v>
      </c>
      <c r="S19" s="155">
        <f t="shared" si="22"/>
        <v>39574</v>
      </c>
      <c r="T19" s="156">
        <v>40024</v>
      </c>
      <c r="U19" s="156">
        <v>2677</v>
      </c>
      <c r="V19" s="155">
        <f t="shared" si="23"/>
        <v>42701</v>
      </c>
      <c r="W19" s="157">
        <v>41978</v>
      </c>
      <c r="X19" s="157">
        <v>2809</v>
      </c>
      <c r="Y19" s="155">
        <f t="shared" si="0"/>
        <v>44787</v>
      </c>
      <c r="Z19" s="157">
        <v>43689</v>
      </c>
      <c r="AA19" s="157">
        <v>2738</v>
      </c>
      <c r="AB19" s="155">
        <f t="shared" si="1"/>
        <v>46427</v>
      </c>
      <c r="AC19" s="158">
        <v>48345</v>
      </c>
      <c r="AD19" s="158">
        <v>3146</v>
      </c>
      <c r="AE19" s="155">
        <f t="shared" si="2"/>
        <v>51491</v>
      </c>
      <c r="AF19" s="38">
        <v>47021</v>
      </c>
      <c r="AG19" s="38">
        <v>3083</v>
      </c>
      <c r="AH19" s="155">
        <f t="shared" si="3"/>
        <v>50104</v>
      </c>
      <c r="AI19" s="38">
        <v>50199</v>
      </c>
      <c r="AJ19" s="38">
        <v>3397</v>
      </c>
      <c r="AK19" s="155">
        <f t="shared" si="4"/>
        <v>53596</v>
      </c>
      <c r="AL19" s="45">
        <v>58305</v>
      </c>
      <c r="AM19" s="45">
        <v>4236</v>
      </c>
      <c r="AN19" s="155">
        <f t="shared" si="5"/>
        <v>62541</v>
      </c>
      <c r="AO19" s="45">
        <v>64248</v>
      </c>
      <c r="AP19" s="45">
        <v>4693</v>
      </c>
      <c r="AQ19" s="155">
        <f t="shared" si="6"/>
        <v>68941</v>
      </c>
      <c r="AR19" s="45">
        <v>64234</v>
      </c>
      <c r="AS19" s="45">
        <v>4418</v>
      </c>
      <c r="AT19" s="155">
        <f t="shared" si="7"/>
        <v>68652</v>
      </c>
      <c r="AU19" s="45">
        <v>57620</v>
      </c>
      <c r="AV19" s="45">
        <v>3484</v>
      </c>
      <c r="AW19" s="155">
        <f t="shared" si="8"/>
        <v>61104</v>
      </c>
      <c r="AX19" s="46">
        <v>60252</v>
      </c>
      <c r="AY19" s="46">
        <v>3676</v>
      </c>
      <c r="AZ19" s="159">
        <f t="shared" si="9"/>
        <v>63928</v>
      </c>
      <c r="BA19" s="46">
        <v>66166</v>
      </c>
      <c r="BB19" s="46">
        <v>4285</v>
      </c>
      <c r="BC19" s="159">
        <f t="shared" si="10"/>
        <v>70451</v>
      </c>
      <c r="BD19" s="46">
        <v>71773</v>
      </c>
      <c r="BE19" s="46">
        <v>4891</v>
      </c>
      <c r="BF19" s="159">
        <f t="shared" si="11"/>
        <v>76664</v>
      </c>
      <c r="BG19" s="43">
        <v>78811</v>
      </c>
      <c r="BH19" s="43">
        <v>5684</v>
      </c>
      <c r="BI19" s="160">
        <f t="shared" si="12"/>
        <v>84495</v>
      </c>
      <c r="BJ19" s="161">
        <v>93150</v>
      </c>
      <c r="BK19" s="161">
        <v>7578</v>
      </c>
      <c r="BL19" s="160">
        <f t="shared" si="13"/>
        <v>100728</v>
      </c>
      <c r="BM19" s="161">
        <v>106093</v>
      </c>
      <c r="BN19" s="161">
        <v>8604</v>
      </c>
      <c r="BO19" s="160">
        <f t="shared" si="14"/>
        <v>114697</v>
      </c>
      <c r="BP19" s="161">
        <v>111153</v>
      </c>
      <c r="BQ19" s="161">
        <v>9157</v>
      </c>
      <c r="BR19" s="160">
        <f t="shared" si="15"/>
        <v>120310</v>
      </c>
      <c r="BS19" s="161"/>
      <c r="BT19" s="161"/>
      <c r="BU19" s="162">
        <f t="shared" si="16"/>
        <v>0</v>
      </c>
    </row>
    <row r="20" spans="1:73" s="30" customFormat="1" ht="49.15" customHeight="1" thickBot="1" x14ac:dyDescent="0.25">
      <c r="A20" s="164" t="s">
        <v>17</v>
      </c>
      <c r="B20" s="165">
        <v>24709</v>
      </c>
      <c r="C20" s="165">
        <v>1741</v>
      </c>
      <c r="D20" s="166">
        <f t="shared" si="17"/>
        <v>26450</v>
      </c>
      <c r="E20" s="165">
        <v>25622</v>
      </c>
      <c r="F20" s="165">
        <v>1694</v>
      </c>
      <c r="G20" s="166">
        <f t="shared" si="18"/>
        <v>27316</v>
      </c>
      <c r="H20" s="165">
        <v>27344</v>
      </c>
      <c r="I20" s="165">
        <v>1770</v>
      </c>
      <c r="J20" s="166">
        <f t="shared" si="19"/>
        <v>29114</v>
      </c>
      <c r="K20" s="165">
        <v>27526</v>
      </c>
      <c r="L20" s="165">
        <v>1817</v>
      </c>
      <c r="M20" s="166">
        <f t="shared" si="20"/>
        <v>29343</v>
      </c>
      <c r="N20" s="165">
        <v>31689</v>
      </c>
      <c r="O20" s="165">
        <v>1569</v>
      </c>
      <c r="P20" s="166">
        <f t="shared" si="21"/>
        <v>33258</v>
      </c>
      <c r="Q20" s="167">
        <v>37163</v>
      </c>
      <c r="R20" s="167">
        <v>2513</v>
      </c>
      <c r="S20" s="166">
        <f t="shared" si="22"/>
        <v>39676</v>
      </c>
      <c r="T20" s="167">
        <v>39508</v>
      </c>
      <c r="U20" s="167">
        <v>2520</v>
      </c>
      <c r="V20" s="166">
        <f t="shared" si="23"/>
        <v>42028</v>
      </c>
      <c r="W20" s="168">
        <v>41639</v>
      </c>
      <c r="X20" s="168">
        <v>2759</v>
      </c>
      <c r="Y20" s="166">
        <f t="shared" si="0"/>
        <v>44398</v>
      </c>
      <c r="Z20" s="168">
        <v>42434</v>
      </c>
      <c r="AA20" s="168">
        <v>2630</v>
      </c>
      <c r="AB20" s="166">
        <f t="shared" si="1"/>
        <v>45064</v>
      </c>
      <c r="AC20" s="169">
        <v>48377</v>
      </c>
      <c r="AD20" s="169">
        <v>3141</v>
      </c>
      <c r="AE20" s="166">
        <f t="shared" si="2"/>
        <v>51518</v>
      </c>
      <c r="AF20" s="170">
        <v>46142</v>
      </c>
      <c r="AG20" s="170">
        <v>3160</v>
      </c>
      <c r="AH20" s="166">
        <f t="shared" si="3"/>
        <v>49302</v>
      </c>
      <c r="AI20" s="170">
        <v>49606</v>
      </c>
      <c r="AJ20" s="170">
        <v>3330</v>
      </c>
      <c r="AK20" s="166">
        <f t="shared" si="4"/>
        <v>52936</v>
      </c>
      <c r="AL20" s="53">
        <v>58098</v>
      </c>
      <c r="AM20" s="53">
        <v>4179</v>
      </c>
      <c r="AN20" s="166">
        <f t="shared" si="5"/>
        <v>62277</v>
      </c>
      <c r="AO20" s="53">
        <v>63385</v>
      </c>
      <c r="AP20" s="53">
        <v>4635</v>
      </c>
      <c r="AQ20" s="166">
        <f t="shared" si="6"/>
        <v>68020</v>
      </c>
      <c r="AR20" s="53">
        <v>62707</v>
      </c>
      <c r="AS20" s="53">
        <v>4122</v>
      </c>
      <c r="AT20" s="166">
        <f t="shared" si="7"/>
        <v>66829</v>
      </c>
      <c r="AU20" s="53">
        <v>56626</v>
      </c>
      <c r="AV20" s="53">
        <v>3395</v>
      </c>
      <c r="AW20" s="166">
        <f t="shared" si="8"/>
        <v>60021</v>
      </c>
      <c r="AX20" s="54">
        <v>59971</v>
      </c>
      <c r="AY20" s="54">
        <v>3632</v>
      </c>
      <c r="AZ20" s="171">
        <f t="shared" si="9"/>
        <v>63603</v>
      </c>
      <c r="BA20" s="54">
        <v>65786</v>
      </c>
      <c r="BB20" s="54">
        <v>4193</v>
      </c>
      <c r="BC20" s="171">
        <f t="shared" si="10"/>
        <v>69979</v>
      </c>
      <c r="BD20" s="54">
        <v>71204</v>
      </c>
      <c r="BE20" s="54">
        <v>4788</v>
      </c>
      <c r="BF20" s="171">
        <f t="shared" si="11"/>
        <v>75992</v>
      </c>
      <c r="BG20" s="56">
        <v>78760</v>
      </c>
      <c r="BH20" s="56">
        <v>5684</v>
      </c>
      <c r="BI20" s="172">
        <f t="shared" si="12"/>
        <v>84444</v>
      </c>
      <c r="BJ20" s="173">
        <v>92968</v>
      </c>
      <c r="BK20" s="173">
        <v>7483</v>
      </c>
      <c r="BL20" s="172">
        <f t="shared" si="13"/>
        <v>100451</v>
      </c>
      <c r="BM20" s="173">
        <v>105387</v>
      </c>
      <c r="BN20" s="173">
        <v>8497</v>
      </c>
      <c r="BO20" s="172">
        <f t="shared" si="14"/>
        <v>113884</v>
      </c>
      <c r="BP20" s="173">
        <v>111046</v>
      </c>
      <c r="BQ20" s="173">
        <v>8986</v>
      </c>
      <c r="BR20" s="172">
        <f t="shared" si="15"/>
        <v>120032</v>
      </c>
      <c r="BS20" s="173"/>
      <c r="BT20" s="173"/>
      <c r="BU20" s="174">
        <f t="shared" si="16"/>
        <v>0</v>
      </c>
    </row>
    <row r="21" spans="1:73" s="132" customFormat="1" ht="41.25" customHeight="1" thickBot="1" x14ac:dyDescent="0.25">
      <c r="A21" s="59" t="s">
        <v>18</v>
      </c>
      <c r="B21" s="131">
        <f>AVERAGE(B9:B20)</f>
        <v>27854.43416666667</v>
      </c>
      <c r="C21" s="131">
        <f t="shared" ref="C21:BN21" si="24">AVERAGE(C9:C20)</f>
        <v>1500.3158333333347</v>
      </c>
      <c r="D21" s="131">
        <f t="shared" si="24"/>
        <v>29354.75</v>
      </c>
      <c r="E21" s="131">
        <f t="shared" si="24"/>
        <v>25322.402333333332</v>
      </c>
      <c r="F21" s="131">
        <f t="shared" si="24"/>
        <v>1693.2643333333333</v>
      </c>
      <c r="G21" s="131">
        <f t="shared" si="24"/>
        <v>27015.666666666668</v>
      </c>
      <c r="H21" s="131">
        <f t="shared" si="24"/>
        <v>26779.948883333331</v>
      </c>
      <c r="I21" s="131">
        <f t="shared" si="24"/>
        <v>1479.9677833333344</v>
      </c>
      <c r="J21" s="131">
        <f t="shared" si="24"/>
        <v>28259.916666666668</v>
      </c>
      <c r="K21" s="131">
        <f t="shared" si="24"/>
        <v>27506.451916666669</v>
      </c>
      <c r="L21" s="131">
        <f t="shared" si="24"/>
        <v>1831.9647499999994</v>
      </c>
      <c r="M21" s="131">
        <f t="shared" si="24"/>
        <v>29338.416666666668</v>
      </c>
      <c r="N21" s="131">
        <f t="shared" si="24"/>
        <v>30844.653000000002</v>
      </c>
      <c r="O21" s="131">
        <f t="shared" si="24"/>
        <v>1115.6803333333344</v>
      </c>
      <c r="P21" s="131">
        <f t="shared" si="24"/>
        <v>31960.333333333332</v>
      </c>
      <c r="Q21" s="131">
        <f t="shared" si="24"/>
        <v>35634.916666666664</v>
      </c>
      <c r="R21" s="131">
        <f t="shared" si="24"/>
        <v>2428.3333333333335</v>
      </c>
      <c r="S21" s="131">
        <f t="shared" si="24"/>
        <v>38063.25</v>
      </c>
      <c r="T21" s="131">
        <f t="shared" si="24"/>
        <v>38817.5</v>
      </c>
      <c r="U21" s="131">
        <f t="shared" si="24"/>
        <v>2586.9166666666665</v>
      </c>
      <c r="V21" s="131">
        <f t="shared" si="24"/>
        <v>41404.416666666664</v>
      </c>
      <c r="W21" s="131">
        <f t="shared" si="24"/>
        <v>40561.75</v>
      </c>
      <c r="X21" s="131">
        <f t="shared" si="24"/>
        <v>2697.5833333333335</v>
      </c>
      <c r="Y21" s="131">
        <f t="shared" si="24"/>
        <v>43259.333333333336</v>
      </c>
      <c r="Z21" s="131">
        <f t="shared" si="24"/>
        <v>43518.583333333336</v>
      </c>
      <c r="AA21" s="131">
        <f t="shared" si="24"/>
        <v>2803.5</v>
      </c>
      <c r="AB21" s="131">
        <f t="shared" si="24"/>
        <v>46322.083333333336</v>
      </c>
      <c r="AC21" s="131">
        <f t="shared" si="24"/>
        <v>46745.5</v>
      </c>
      <c r="AD21" s="131">
        <f t="shared" si="24"/>
        <v>3070.9166666666665</v>
      </c>
      <c r="AE21" s="131">
        <f t="shared" si="24"/>
        <v>49816.416666666664</v>
      </c>
      <c r="AF21" s="131">
        <f t="shared" si="24"/>
        <v>49011.25</v>
      </c>
      <c r="AG21" s="131">
        <f t="shared" si="24"/>
        <v>3169.5</v>
      </c>
      <c r="AH21" s="131">
        <f t="shared" si="24"/>
        <v>52180.75</v>
      </c>
      <c r="AI21" s="131">
        <f t="shared" si="24"/>
        <v>47929.833333333336</v>
      </c>
      <c r="AJ21" s="131">
        <f t="shared" si="24"/>
        <v>3345.75</v>
      </c>
      <c r="AK21" s="131">
        <f t="shared" si="24"/>
        <v>51275.583333333336</v>
      </c>
      <c r="AL21" s="131">
        <f t="shared" si="24"/>
        <v>54908.333333333336</v>
      </c>
      <c r="AM21" s="131">
        <f t="shared" si="24"/>
        <v>3985.3333333333335</v>
      </c>
      <c r="AN21" s="131">
        <f t="shared" si="24"/>
        <v>58893.666666666664</v>
      </c>
      <c r="AO21" s="131">
        <f t="shared" si="24"/>
        <v>61889</v>
      </c>
      <c r="AP21" s="131">
        <f t="shared" si="24"/>
        <v>4585.083333333333</v>
      </c>
      <c r="AQ21" s="131">
        <f t="shared" si="24"/>
        <v>66474.083333333328</v>
      </c>
      <c r="AR21" s="131">
        <f t="shared" si="24"/>
        <v>64778.416666666664</v>
      </c>
      <c r="AS21" s="131">
        <f t="shared" si="24"/>
        <v>4586.5</v>
      </c>
      <c r="AT21" s="131">
        <f t="shared" si="24"/>
        <v>69364.916666666672</v>
      </c>
      <c r="AU21" s="131">
        <f t="shared" si="24"/>
        <v>59214</v>
      </c>
      <c r="AV21" s="131">
        <f t="shared" si="24"/>
        <v>3692.1666666666665</v>
      </c>
      <c r="AW21" s="131">
        <f t="shared" si="24"/>
        <v>62906.166666666664</v>
      </c>
      <c r="AX21" s="131">
        <f t="shared" si="24"/>
        <v>58037.333333333336</v>
      </c>
      <c r="AY21" s="131">
        <f t="shared" si="24"/>
        <v>3505.5</v>
      </c>
      <c r="AZ21" s="131">
        <f t="shared" si="24"/>
        <v>61542.833333333336</v>
      </c>
      <c r="BA21" s="131">
        <f t="shared" si="24"/>
        <v>63763.5</v>
      </c>
      <c r="BB21" s="131">
        <f t="shared" si="24"/>
        <v>4048.3333333333335</v>
      </c>
      <c r="BC21" s="131">
        <f t="shared" si="24"/>
        <v>67811.833333333328</v>
      </c>
      <c r="BD21" s="131">
        <f t="shared" si="24"/>
        <v>69628.666666666672</v>
      </c>
      <c r="BE21" s="131">
        <f t="shared" si="24"/>
        <v>4648.333333333333</v>
      </c>
      <c r="BF21" s="131">
        <f t="shared" si="24"/>
        <v>74277</v>
      </c>
      <c r="BG21" s="131">
        <f t="shared" si="24"/>
        <v>75810.333333333328</v>
      </c>
      <c r="BH21" s="131">
        <f t="shared" si="24"/>
        <v>5285.083333333333</v>
      </c>
      <c r="BI21" s="131">
        <f t="shared" si="24"/>
        <v>81095.416666666672</v>
      </c>
      <c r="BJ21" s="131">
        <f t="shared" si="24"/>
        <v>87458.083333333328</v>
      </c>
      <c r="BK21" s="131">
        <f t="shared" si="24"/>
        <v>6808.5</v>
      </c>
      <c r="BL21" s="131">
        <f t="shared" si="24"/>
        <v>94266.583333333328</v>
      </c>
      <c r="BM21" s="131">
        <f t="shared" si="24"/>
        <v>101548.33333333333</v>
      </c>
      <c r="BN21" s="131">
        <f t="shared" si="24"/>
        <v>8273.75</v>
      </c>
      <c r="BO21" s="131">
        <f t="shared" ref="BO21" si="25">AVERAGE(BO9:BO20)</f>
        <v>109822.08333333333</v>
      </c>
      <c r="BP21" s="131">
        <f>AVERAGE(BP9:BP20)</f>
        <v>109025.08333333333</v>
      </c>
      <c r="BQ21" s="131">
        <f>AVERAGE(BQ9:BQ20)</f>
        <v>8961.4166666666661</v>
      </c>
      <c r="BR21" s="131">
        <f>AVERAGE(BR9:BR20)</f>
        <v>117986.5</v>
      </c>
      <c r="BS21" s="131">
        <f>AVERAGE(BS9:BS20)</f>
        <v>109493.1</v>
      </c>
      <c r="BT21" s="131">
        <f>AVERAGE(BT9:BT20)</f>
        <v>8448.1</v>
      </c>
      <c r="BU21" s="175">
        <f>+BT21+BS21</f>
        <v>117941.20000000001</v>
      </c>
    </row>
    <row r="22" spans="1:73" x14ac:dyDescent="0.2">
      <c r="A22" s="187" t="s">
        <v>20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33"/>
      <c r="Z22" s="133"/>
      <c r="AA22" s="133"/>
      <c r="AB22" s="133"/>
      <c r="AC22" s="133"/>
      <c r="AD22" s="133"/>
      <c r="AE22" s="133"/>
      <c r="AF22" s="134"/>
      <c r="AG22" s="134"/>
      <c r="AH22" s="134"/>
      <c r="AI22" s="134"/>
      <c r="AJ22" s="134"/>
      <c r="AK22" s="134"/>
      <c r="AL22" s="134"/>
      <c r="AM22" s="134"/>
      <c r="AN22" s="135"/>
      <c r="AO22" s="134"/>
      <c r="AP22" s="134"/>
      <c r="AQ22" s="135"/>
      <c r="AR22" s="134"/>
      <c r="AS22" s="134"/>
      <c r="AT22" s="135"/>
      <c r="AU22" s="134"/>
      <c r="AV22" s="134"/>
      <c r="AW22" s="135"/>
    </row>
    <row r="23" spans="1:73" x14ac:dyDescent="0.2">
      <c r="A23" s="187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3"/>
      <c r="AQ23" s="136"/>
      <c r="AR23" s="133"/>
      <c r="AS23" s="133"/>
      <c r="AT23" s="136"/>
      <c r="AU23" s="133"/>
      <c r="AV23" s="133"/>
      <c r="AW23" s="136"/>
    </row>
    <row r="24" spans="1:73" ht="13.5" thickBot="1" x14ac:dyDescent="0.25">
      <c r="A24" s="137" t="s">
        <v>25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40"/>
      <c r="AO24" s="139"/>
      <c r="AP24" s="139"/>
      <c r="AQ24" s="140"/>
      <c r="AR24" s="139"/>
      <c r="AS24" s="139"/>
      <c r="AT24" s="140"/>
      <c r="AU24" s="139"/>
      <c r="AV24" s="139"/>
      <c r="AW24" s="140"/>
    </row>
  </sheetData>
  <mergeCells count="28">
    <mergeCell ref="BJ7:BL7"/>
    <mergeCell ref="BM7:BO7"/>
    <mergeCell ref="BP7:BR7"/>
    <mergeCell ref="BS7:BU7"/>
    <mergeCell ref="A22:X22"/>
    <mergeCell ref="BD7:BF7"/>
    <mergeCell ref="BG7:BI7"/>
    <mergeCell ref="A23:W23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2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1991 - 2014</vt:lpstr>
      <vt:lpstr>SITUACION JURÍDICA 1991 - 2014</vt:lpstr>
      <vt:lpstr>GÉNERO 1991 - 2014</vt:lpstr>
      <vt:lpstr>'GÉNERO 1991 - 2014'!Área_de_impresión</vt:lpstr>
      <vt:lpstr>'HACINAMIENTO 1991 - 2014'!Área_de_impresión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2014-08-25T18:59:33Z</dcterms:created>
  <dcterms:modified xsi:type="dcterms:W3CDTF">2014-11-07T22:06:03Z</dcterms:modified>
</cp:coreProperties>
</file>