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75" windowWidth="19440" windowHeight="11565" activeTab="2"/>
  </bookViews>
  <sheets>
    <sheet name="HACINAMIENTO 1991 - 2016" sheetId="1" r:id="rId1"/>
    <sheet name="SITUACION JURÍDICA 1991 - 2016" sheetId="2" r:id="rId2"/>
    <sheet name="GÉNERO 1991 - 2016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1991 - 2016'!$A$1:$BX$24</definedName>
    <definedName name="_xlnm.Print_Area" localSheetId="0">'HACINAMIENTO 1991 - 2016'!$A$1:$BX$25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V21" i="3" l="1"/>
  <c r="BZ21" i="3" l="1"/>
  <c r="BY21" i="3"/>
  <c r="CA20" i="3"/>
  <c r="CA19" i="3"/>
  <c r="CA18" i="3"/>
  <c r="CA17" i="3"/>
  <c r="CA16" i="3"/>
  <c r="CA15" i="3"/>
  <c r="CA14" i="3"/>
  <c r="CA13" i="3"/>
  <c r="CA12" i="3"/>
  <c r="CA11" i="3"/>
  <c r="CA10" i="3"/>
  <c r="CA9" i="3"/>
  <c r="BZ21" i="2"/>
  <c r="BY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21" i="3" l="1"/>
  <c r="CA21" i="2"/>
  <c r="BZ21" i="1"/>
  <c r="BY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21" i="1" l="1"/>
  <c r="BW21" i="2"/>
  <c r="BX21" i="2" s="1"/>
  <c r="BV21" i="2"/>
  <c r="BW21" i="1" l="1"/>
  <c r="BV21" i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L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3" l="1"/>
  <c r="S21" i="3"/>
  <c r="AE21" i="3"/>
  <c r="AQ21" i="3"/>
  <c r="BC21" i="3"/>
  <c r="BO21" i="3"/>
  <c r="G21" i="2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<sst xmlns="http://schemas.openxmlformats.org/spreadsheetml/2006/main" count="294" uniqueCount="31">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</sst>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20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vertical="center"/>
    </xf>
    <xf numFmtId="164" fontId="6" fillId="2" borderId="39" xfId="4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zoomScale="70" zoomScaleNormal="70" zoomScaleSheetLayoutView="50" workbookViewId="0">
      <pane xSplit="1" topLeftCell="B1" activePane="topRight" state="frozen"/>
      <selection activeCell="G20" sqref="G20"/>
      <selection pane="topRight" activeCell="C18" sqref="C18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95" t="s">
        <v>30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87">
        <v>1991</v>
      </c>
      <c r="C7" s="187"/>
      <c r="D7" s="188" t="s">
        <v>2</v>
      </c>
      <c r="E7" s="187">
        <v>1992</v>
      </c>
      <c r="F7" s="187"/>
      <c r="G7" s="188" t="s">
        <v>2</v>
      </c>
      <c r="H7" s="187">
        <v>1993</v>
      </c>
      <c r="I7" s="187"/>
      <c r="J7" s="188" t="s">
        <v>2</v>
      </c>
      <c r="K7" s="187">
        <v>1994</v>
      </c>
      <c r="L7" s="187"/>
      <c r="M7" s="188" t="s">
        <v>2</v>
      </c>
      <c r="N7" s="187">
        <v>1995</v>
      </c>
      <c r="O7" s="187"/>
      <c r="P7" s="188" t="s">
        <v>2</v>
      </c>
      <c r="Q7" s="187">
        <v>1996</v>
      </c>
      <c r="R7" s="187"/>
      <c r="S7" s="188" t="s">
        <v>2</v>
      </c>
      <c r="T7" s="187">
        <v>1997</v>
      </c>
      <c r="U7" s="187"/>
      <c r="V7" s="188" t="s">
        <v>2</v>
      </c>
      <c r="W7" s="187">
        <v>1998</v>
      </c>
      <c r="X7" s="187"/>
      <c r="Y7" s="188" t="s">
        <v>2</v>
      </c>
      <c r="Z7" s="187">
        <v>1999</v>
      </c>
      <c r="AA7" s="187"/>
      <c r="AB7" s="188" t="s">
        <v>2</v>
      </c>
      <c r="AC7" s="187">
        <v>2000</v>
      </c>
      <c r="AD7" s="187"/>
      <c r="AE7" s="188" t="s">
        <v>2</v>
      </c>
      <c r="AF7" s="187">
        <v>2001</v>
      </c>
      <c r="AG7" s="187"/>
      <c r="AH7" s="188" t="s">
        <v>2</v>
      </c>
      <c r="AI7" s="187">
        <v>2002</v>
      </c>
      <c r="AJ7" s="187"/>
      <c r="AK7" s="188" t="s">
        <v>2</v>
      </c>
      <c r="AL7" s="187">
        <v>2003</v>
      </c>
      <c r="AM7" s="187"/>
      <c r="AN7" s="188" t="s">
        <v>2</v>
      </c>
      <c r="AO7" s="187">
        <v>2004</v>
      </c>
      <c r="AP7" s="187"/>
      <c r="AQ7" s="188" t="s">
        <v>2</v>
      </c>
      <c r="AR7" s="187">
        <v>2005</v>
      </c>
      <c r="AS7" s="187"/>
      <c r="AT7" s="188" t="s">
        <v>2</v>
      </c>
      <c r="AU7" s="187">
        <v>2006</v>
      </c>
      <c r="AV7" s="187"/>
      <c r="AW7" s="188" t="s">
        <v>2</v>
      </c>
      <c r="AX7" s="187">
        <v>2007</v>
      </c>
      <c r="AY7" s="187"/>
      <c r="AZ7" s="188" t="s">
        <v>2</v>
      </c>
      <c r="BA7" s="187">
        <v>2008</v>
      </c>
      <c r="BB7" s="187"/>
      <c r="BC7" s="188" t="s">
        <v>2</v>
      </c>
      <c r="BD7" s="187">
        <v>2009</v>
      </c>
      <c r="BE7" s="187"/>
      <c r="BF7" s="188" t="s">
        <v>2</v>
      </c>
      <c r="BG7" s="187">
        <v>2010</v>
      </c>
      <c r="BH7" s="187"/>
      <c r="BI7" s="188" t="s">
        <v>2</v>
      </c>
      <c r="BJ7" s="187">
        <v>2011</v>
      </c>
      <c r="BK7" s="187"/>
      <c r="BL7" s="188" t="s">
        <v>2</v>
      </c>
      <c r="BM7" s="187">
        <v>2012</v>
      </c>
      <c r="BN7" s="187"/>
      <c r="BO7" s="188" t="s">
        <v>2</v>
      </c>
      <c r="BP7" s="187">
        <v>2013</v>
      </c>
      <c r="BQ7" s="187"/>
      <c r="BR7" s="188" t="s">
        <v>2</v>
      </c>
      <c r="BS7" s="187">
        <v>2014</v>
      </c>
      <c r="BT7" s="187"/>
      <c r="BU7" s="188" t="s">
        <v>2</v>
      </c>
      <c r="BV7" s="187">
        <v>2015</v>
      </c>
      <c r="BW7" s="187"/>
      <c r="BX7" s="190" t="s">
        <v>2</v>
      </c>
      <c r="BY7" s="187">
        <v>2016</v>
      </c>
      <c r="BZ7" s="187"/>
      <c r="CA7" s="192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9"/>
      <c r="E8" s="17" t="s">
        <v>4</v>
      </c>
      <c r="F8" s="17" t="s">
        <v>5</v>
      </c>
      <c r="G8" s="189"/>
      <c r="H8" s="17" t="s">
        <v>4</v>
      </c>
      <c r="I8" s="17" t="s">
        <v>5</v>
      </c>
      <c r="J8" s="189"/>
      <c r="K8" s="17" t="s">
        <v>4</v>
      </c>
      <c r="L8" s="17" t="s">
        <v>5</v>
      </c>
      <c r="M8" s="189"/>
      <c r="N8" s="17" t="s">
        <v>4</v>
      </c>
      <c r="O8" s="17" t="s">
        <v>5</v>
      </c>
      <c r="P8" s="189"/>
      <c r="Q8" s="17" t="s">
        <v>4</v>
      </c>
      <c r="R8" s="17" t="s">
        <v>5</v>
      </c>
      <c r="S8" s="189"/>
      <c r="T8" s="17" t="s">
        <v>4</v>
      </c>
      <c r="U8" s="17" t="s">
        <v>5</v>
      </c>
      <c r="V8" s="189"/>
      <c r="W8" s="17" t="s">
        <v>4</v>
      </c>
      <c r="X8" s="17" t="s">
        <v>5</v>
      </c>
      <c r="Y8" s="189"/>
      <c r="Z8" s="17" t="s">
        <v>4</v>
      </c>
      <c r="AA8" s="17" t="s">
        <v>5</v>
      </c>
      <c r="AB8" s="189"/>
      <c r="AC8" s="17" t="s">
        <v>4</v>
      </c>
      <c r="AD8" s="17" t="s">
        <v>5</v>
      </c>
      <c r="AE8" s="189"/>
      <c r="AF8" s="17" t="s">
        <v>4</v>
      </c>
      <c r="AG8" s="17" t="s">
        <v>5</v>
      </c>
      <c r="AH8" s="189"/>
      <c r="AI8" s="17" t="s">
        <v>4</v>
      </c>
      <c r="AJ8" s="17" t="s">
        <v>5</v>
      </c>
      <c r="AK8" s="189"/>
      <c r="AL8" s="17" t="s">
        <v>4</v>
      </c>
      <c r="AM8" s="17" t="s">
        <v>5</v>
      </c>
      <c r="AN8" s="189"/>
      <c r="AO8" s="17" t="s">
        <v>4</v>
      </c>
      <c r="AP8" s="17" t="s">
        <v>5</v>
      </c>
      <c r="AQ8" s="189"/>
      <c r="AR8" s="17" t="s">
        <v>4</v>
      </c>
      <c r="AS8" s="17" t="s">
        <v>5</v>
      </c>
      <c r="AT8" s="189"/>
      <c r="AU8" s="17" t="s">
        <v>4</v>
      </c>
      <c r="AV8" s="17" t="s">
        <v>5</v>
      </c>
      <c r="AW8" s="189"/>
      <c r="AX8" s="17" t="s">
        <v>4</v>
      </c>
      <c r="AY8" s="17" t="s">
        <v>5</v>
      </c>
      <c r="AZ8" s="189"/>
      <c r="BA8" s="17" t="s">
        <v>4</v>
      </c>
      <c r="BB8" s="17" t="s">
        <v>5</v>
      </c>
      <c r="BC8" s="189"/>
      <c r="BD8" s="17" t="s">
        <v>4</v>
      </c>
      <c r="BE8" s="17" t="s">
        <v>5</v>
      </c>
      <c r="BF8" s="189"/>
      <c r="BG8" s="17" t="s">
        <v>4</v>
      </c>
      <c r="BH8" s="17" t="s">
        <v>5</v>
      </c>
      <c r="BI8" s="189"/>
      <c r="BJ8" s="17" t="s">
        <v>4</v>
      </c>
      <c r="BK8" s="17" t="s">
        <v>5</v>
      </c>
      <c r="BL8" s="189"/>
      <c r="BM8" s="17" t="s">
        <v>4</v>
      </c>
      <c r="BN8" s="17" t="s">
        <v>5</v>
      </c>
      <c r="BO8" s="189"/>
      <c r="BP8" s="17" t="s">
        <v>4</v>
      </c>
      <c r="BQ8" s="17" t="s">
        <v>5</v>
      </c>
      <c r="BR8" s="189"/>
      <c r="BS8" s="17" t="s">
        <v>4</v>
      </c>
      <c r="BT8" s="17" t="s">
        <v>5</v>
      </c>
      <c r="BU8" s="189"/>
      <c r="BV8" s="17" t="s">
        <v>4</v>
      </c>
      <c r="BW8" s="17" t="s">
        <v>5</v>
      </c>
      <c r="BX8" s="191"/>
      <c r="BY8" s="180" t="s">
        <v>4</v>
      </c>
      <c r="BZ8" s="180" t="s">
        <v>5</v>
      </c>
      <c r="CA8" s="193"/>
    </row>
    <row r="9" spans="1:92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  <c r="BY9" s="28">
        <v>77953</v>
      </c>
      <c r="BZ9" s="28">
        <v>120736</v>
      </c>
      <c r="CA9" s="29">
        <f t="shared" ref="CA9:CA20" si="14">+BZ9/BY9-1</f>
        <v>0.54883070568162862</v>
      </c>
    </row>
    <row r="10" spans="1:92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5">+C10/B10-1</f>
        <v>0.10234429671098666</v>
      </c>
      <c r="E10" s="32">
        <v>28336</v>
      </c>
      <c r="F10" s="32">
        <v>26591</v>
      </c>
      <c r="G10" s="33">
        <f t="shared" ref="G10:G21" si="16">+F10/E10-1</f>
        <v>-6.1582439299830649E-2</v>
      </c>
      <c r="H10" s="32">
        <v>28252</v>
      </c>
      <c r="I10" s="32">
        <v>27617</v>
      </c>
      <c r="J10" s="33">
        <f t="shared" ref="J10:J21" si="17">+I10/H10-1</f>
        <v>-2.2476284864788365E-2</v>
      </c>
      <c r="K10" s="32">
        <v>27810</v>
      </c>
      <c r="L10" s="32">
        <v>29161</v>
      </c>
      <c r="M10" s="21">
        <f t="shared" ref="M10:M20" si="18">+L10/K10-1</f>
        <v>4.8579647608773868E-2</v>
      </c>
      <c r="N10" s="32">
        <v>26709</v>
      </c>
      <c r="O10" s="32">
        <v>30228</v>
      </c>
      <c r="P10" s="21">
        <f t="shared" ref="P10:P20" si="19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  <c r="BY10" s="40"/>
      <c r="BZ10" s="40"/>
      <c r="CA10" s="41" t="e">
        <f t="shared" si="14"/>
        <v>#DIV/0!</v>
      </c>
    </row>
    <row r="11" spans="1:92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5"/>
        <v>9.1914132379248725E-2</v>
      </c>
      <c r="E11" s="32">
        <v>28336</v>
      </c>
      <c r="F11" s="32">
        <v>26891</v>
      </c>
      <c r="G11" s="33">
        <f t="shared" si="16"/>
        <v>-5.0995200451722233E-2</v>
      </c>
      <c r="H11" s="32">
        <v>28252</v>
      </c>
      <c r="I11" s="32">
        <v>27904</v>
      </c>
      <c r="J11" s="33">
        <f t="shared" si="17"/>
        <v>-1.2317712020387894E-2</v>
      </c>
      <c r="K11" s="32">
        <v>27810</v>
      </c>
      <c r="L11" s="32">
        <v>29562</v>
      </c>
      <c r="M11" s="21">
        <f t="shared" si="18"/>
        <v>6.2998921251348428E-2</v>
      </c>
      <c r="N11" s="32">
        <v>26709</v>
      </c>
      <c r="O11" s="32">
        <v>30081</v>
      </c>
      <c r="P11" s="21">
        <f t="shared" si="19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  <c r="BY11" s="40"/>
      <c r="BZ11" s="40"/>
      <c r="CA11" s="41" t="e">
        <f t="shared" si="14"/>
        <v>#DIV/0!</v>
      </c>
    </row>
    <row r="12" spans="1:92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5"/>
        <v>6.9448373408769415E-2</v>
      </c>
      <c r="E12" s="32">
        <v>28336</v>
      </c>
      <c r="F12" s="32">
        <v>26992</v>
      </c>
      <c r="G12" s="33">
        <f t="shared" si="16"/>
        <v>-4.743083003952564E-2</v>
      </c>
      <c r="H12" s="32">
        <v>28252</v>
      </c>
      <c r="I12" s="32">
        <v>28288</v>
      </c>
      <c r="J12" s="33">
        <f t="shared" si="17"/>
        <v>1.2742460710746251E-3</v>
      </c>
      <c r="K12" s="32">
        <v>27810</v>
      </c>
      <c r="L12" s="32">
        <v>29295</v>
      </c>
      <c r="M12" s="21">
        <f t="shared" si="18"/>
        <v>5.3398058252427161E-2</v>
      </c>
      <c r="N12" s="32">
        <v>26709</v>
      </c>
      <c r="O12" s="32">
        <v>30682</v>
      </c>
      <c r="P12" s="21">
        <f t="shared" si="19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  <c r="BY12" s="40"/>
      <c r="BZ12" s="40"/>
      <c r="CA12" s="41" t="e">
        <f t="shared" si="14"/>
        <v>#DIV/0!</v>
      </c>
    </row>
    <row r="13" spans="1:92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5"/>
        <v>5.2581329561527612E-2</v>
      </c>
      <c r="E13" s="32">
        <v>28336</v>
      </c>
      <c r="F13" s="32">
        <v>26994</v>
      </c>
      <c r="G13" s="33">
        <f t="shared" si="16"/>
        <v>-4.7360248447204989E-2</v>
      </c>
      <c r="H13" s="32">
        <v>28252</v>
      </c>
      <c r="I13" s="32">
        <v>27785</v>
      </c>
      <c r="J13" s="33">
        <f t="shared" si="17"/>
        <v>-1.6529803199773485E-2</v>
      </c>
      <c r="K13" s="32">
        <v>27810</v>
      </c>
      <c r="L13" s="32">
        <v>29372</v>
      </c>
      <c r="M13" s="21">
        <f t="shared" si="18"/>
        <v>5.6166846458108655E-2</v>
      </c>
      <c r="N13" s="32">
        <v>26709</v>
      </c>
      <c r="O13" s="32">
        <v>31370</v>
      </c>
      <c r="P13" s="21">
        <f t="shared" si="19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  <c r="BY13" s="40"/>
      <c r="BZ13" s="40"/>
      <c r="CA13" s="41" t="e">
        <f t="shared" si="14"/>
        <v>#DIV/0!</v>
      </c>
    </row>
    <row r="14" spans="1:92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5"/>
        <v>3.9564787339268159E-2</v>
      </c>
      <c r="E14" s="32">
        <v>28336</v>
      </c>
      <c r="F14" s="32">
        <v>26941</v>
      </c>
      <c r="G14" s="33">
        <f t="shared" si="16"/>
        <v>-4.9230660643704072E-2</v>
      </c>
      <c r="H14" s="32">
        <v>28252</v>
      </c>
      <c r="I14" s="32">
        <v>27784</v>
      </c>
      <c r="J14" s="33">
        <f t="shared" si="17"/>
        <v>-1.6565198923970015E-2</v>
      </c>
      <c r="K14" s="32">
        <v>27810</v>
      </c>
      <c r="L14" s="32">
        <v>29407</v>
      </c>
      <c r="M14" s="21">
        <f t="shared" si="18"/>
        <v>5.7425386551600122E-2</v>
      </c>
      <c r="N14" s="32">
        <v>27822</v>
      </c>
      <c r="O14" s="32">
        <v>31501</v>
      </c>
      <c r="P14" s="21">
        <f t="shared" si="19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  <c r="BY14" s="40"/>
      <c r="BZ14" s="40"/>
      <c r="CA14" s="41" t="e">
        <f t="shared" si="14"/>
        <v>#DIV/0!</v>
      </c>
    </row>
    <row r="15" spans="1:92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5"/>
        <v>3.6603893580185787E-2</v>
      </c>
      <c r="E15" s="32">
        <v>28252</v>
      </c>
      <c r="F15" s="32">
        <v>27117</v>
      </c>
      <c r="G15" s="33">
        <f t="shared" si="16"/>
        <v>-4.0174146963046886E-2</v>
      </c>
      <c r="H15" s="32">
        <v>28252</v>
      </c>
      <c r="I15" s="32">
        <v>28628</v>
      </c>
      <c r="J15" s="33">
        <f t="shared" si="17"/>
        <v>1.3308792297890504E-2</v>
      </c>
      <c r="K15" s="32">
        <v>26709</v>
      </c>
      <c r="L15" s="32">
        <v>29348</v>
      </c>
      <c r="M15" s="21">
        <f t="shared" si="18"/>
        <v>9.8805646036916439E-2</v>
      </c>
      <c r="N15" s="32">
        <v>27822</v>
      </c>
      <c r="O15" s="32">
        <v>31887</v>
      </c>
      <c r="P15" s="21">
        <f t="shared" si="19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  <c r="BY15" s="40"/>
      <c r="BZ15" s="40"/>
      <c r="CA15" s="41" t="e">
        <f t="shared" si="14"/>
        <v>#DIV/0!</v>
      </c>
    </row>
    <row r="16" spans="1:92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5"/>
        <v>1.9997880083383324E-2</v>
      </c>
      <c r="E16" s="32">
        <v>28252</v>
      </c>
      <c r="F16" s="32">
        <v>27174</v>
      </c>
      <c r="G16" s="33">
        <f t="shared" si="16"/>
        <v>-3.8156590683845359E-2</v>
      </c>
      <c r="H16" s="32">
        <v>28252</v>
      </c>
      <c r="I16" s="32">
        <v>27905</v>
      </c>
      <c r="J16" s="33">
        <f t="shared" si="17"/>
        <v>-1.2282316296191365E-2</v>
      </c>
      <c r="K16" s="32">
        <v>26709</v>
      </c>
      <c r="L16" s="32">
        <v>29391</v>
      </c>
      <c r="M16" s="21">
        <f t="shared" si="18"/>
        <v>0.1004155902504773</v>
      </c>
      <c r="N16" s="32">
        <v>27822</v>
      </c>
      <c r="O16" s="32">
        <v>32422</v>
      </c>
      <c r="P16" s="21">
        <f t="shared" si="19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  <c r="BY16" s="40"/>
      <c r="BZ16" s="40"/>
      <c r="CA16" s="41" t="e">
        <f t="shared" si="14"/>
        <v>#DIV/0!</v>
      </c>
    </row>
    <row r="17" spans="1:79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5"/>
        <v>2.5403667455746737E-2</v>
      </c>
      <c r="E17" s="32">
        <v>28252</v>
      </c>
      <c r="F17" s="32">
        <v>27198</v>
      </c>
      <c r="G17" s="33">
        <f t="shared" si="16"/>
        <v>-3.730709330312898E-2</v>
      </c>
      <c r="H17" s="32">
        <v>27810</v>
      </c>
      <c r="I17" s="32">
        <v>29339</v>
      </c>
      <c r="J17" s="33">
        <f t="shared" si="17"/>
        <v>5.4980222941388046E-2</v>
      </c>
      <c r="K17" s="32">
        <v>26709</v>
      </c>
      <c r="L17" s="32">
        <v>29263</v>
      </c>
      <c r="M17" s="21">
        <f t="shared" si="18"/>
        <v>9.5623198172900548E-2</v>
      </c>
      <c r="N17" s="32">
        <v>27822</v>
      </c>
      <c r="O17" s="32">
        <v>34216</v>
      </c>
      <c r="P17" s="21">
        <f t="shared" si="19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  <c r="BY17" s="40"/>
      <c r="BZ17" s="40"/>
      <c r="CA17" s="41" t="e">
        <f t="shared" si="14"/>
        <v>#DIV/0!</v>
      </c>
    </row>
    <row r="18" spans="1:79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5"/>
        <v>-1.4026781613256545E-2</v>
      </c>
      <c r="E18" s="32">
        <v>28252</v>
      </c>
      <c r="F18" s="32">
        <v>27288</v>
      </c>
      <c r="G18" s="33">
        <f t="shared" si="16"/>
        <v>-3.4121478125442417E-2</v>
      </c>
      <c r="H18" s="32">
        <v>27810</v>
      </c>
      <c r="I18" s="32">
        <v>28064</v>
      </c>
      <c r="J18" s="33">
        <f t="shared" si="17"/>
        <v>9.1334052499101315E-3</v>
      </c>
      <c r="K18" s="32">
        <v>26709</v>
      </c>
      <c r="L18" s="32">
        <v>29122</v>
      </c>
      <c r="M18" s="21">
        <f t="shared" si="18"/>
        <v>9.0344078774944769E-2</v>
      </c>
      <c r="N18" s="32">
        <v>27822</v>
      </c>
      <c r="O18" s="32">
        <v>34593</v>
      </c>
      <c r="P18" s="21">
        <f t="shared" si="19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  <c r="BY18" s="40"/>
      <c r="BZ18" s="40"/>
      <c r="CA18" s="41" t="e">
        <f t="shared" si="14"/>
        <v>#DIV/0!</v>
      </c>
    </row>
    <row r="19" spans="1:79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5"/>
        <v>-3.9607108787054424E-2</v>
      </c>
      <c r="E19" s="32">
        <v>28252</v>
      </c>
      <c r="F19" s="32">
        <v>27293</v>
      </c>
      <c r="G19" s="33">
        <f t="shared" si="16"/>
        <v>-3.394449950445988E-2</v>
      </c>
      <c r="H19" s="32">
        <v>27560</v>
      </c>
      <c r="I19" s="32">
        <v>29360</v>
      </c>
      <c r="J19" s="33">
        <f t="shared" si="17"/>
        <v>6.5312046444121918E-2</v>
      </c>
      <c r="K19" s="32">
        <v>26709</v>
      </c>
      <c r="L19" s="32">
        <v>29548</v>
      </c>
      <c r="M19" s="21">
        <f t="shared" si="18"/>
        <v>0.10629375865813029</v>
      </c>
      <c r="N19" s="32">
        <v>27822</v>
      </c>
      <c r="O19" s="32">
        <v>33749</v>
      </c>
      <c r="P19" s="21">
        <f t="shared" si="19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  <c r="BY19" s="40"/>
      <c r="BZ19" s="40"/>
      <c r="CA19" s="41" t="e">
        <f t="shared" si="14"/>
        <v>#DIV/0!</v>
      </c>
    </row>
    <row r="20" spans="1:79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5"/>
        <v>-6.6558441558441594E-2</v>
      </c>
      <c r="E20" s="47">
        <v>28252</v>
      </c>
      <c r="F20" s="47">
        <v>27316</v>
      </c>
      <c r="G20" s="48">
        <f t="shared" si="16"/>
        <v>-3.3130397847939919E-2</v>
      </c>
      <c r="H20" s="47">
        <v>27810</v>
      </c>
      <c r="I20" s="47">
        <v>29114</v>
      </c>
      <c r="J20" s="48">
        <f t="shared" si="17"/>
        <v>4.6889608054656584E-2</v>
      </c>
      <c r="K20" s="47">
        <v>26709</v>
      </c>
      <c r="L20" s="47">
        <v>29343</v>
      </c>
      <c r="M20" s="21">
        <f t="shared" si="18"/>
        <v>9.8618443221386132E-2</v>
      </c>
      <c r="N20" s="47">
        <v>27822</v>
      </c>
      <c r="O20" s="47">
        <v>33258</v>
      </c>
      <c r="P20" s="21">
        <f t="shared" si="19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  <c r="BY20" s="56"/>
      <c r="BZ20" s="56"/>
      <c r="CA20" s="57" t="e">
        <f t="shared" si="14"/>
        <v>#DIV/0!</v>
      </c>
    </row>
    <row r="21" spans="1:79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6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7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20">AVERAGE(Q9:Q20)</f>
        <v>28332</v>
      </c>
      <c r="R21" s="59">
        <f t="shared" si="20"/>
        <v>38063.25</v>
      </c>
      <c r="S21" s="62">
        <f t="shared" ref="S21:AH21" si="21">SUM(S9:S20)/12</f>
        <v>0.34347204574332907</v>
      </c>
      <c r="T21" s="59">
        <f t="shared" ref="T21:U21" si="22">AVERAGE(T9:T20)</f>
        <v>29239.166666666668</v>
      </c>
      <c r="U21" s="59">
        <f t="shared" si="22"/>
        <v>41404.5</v>
      </c>
      <c r="V21" s="62">
        <f t="shared" si="21"/>
        <v>0.41805114073580318</v>
      </c>
      <c r="W21" s="59">
        <f t="shared" ref="W21:X21" si="23">AVERAGE(W9:W20)</f>
        <v>33009.25</v>
      </c>
      <c r="X21" s="59">
        <f t="shared" si="23"/>
        <v>43259.333333333336</v>
      </c>
      <c r="Y21" s="62">
        <f t="shared" si="21"/>
        <v>0.31052090699930712</v>
      </c>
      <c r="Z21" s="59">
        <f t="shared" ref="Z21:AA21" si="24">AVERAGE(Z9:Z20)</f>
        <v>33090.416666666664</v>
      </c>
      <c r="AA21" s="59">
        <f t="shared" si="24"/>
        <v>46322.083333333336</v>
      </c>
      <c r="AB21" s="62">
        <f t="shared" si="21"/>
        <v>0.39995669925836141</v>
      </c>
      <c r="AC21" s="59">
        <f t="shared" ref="AC21:AD21" si="25">AVERAGE(AC9:AC20)</f>
        <v>35968.833333333336</v>
      </c>
      <c r="AD21" s="59">
        <f t="shared" si="25"/>
        <v>49816.416666666664</v>
      </c>
      <c r="AE21" s="62">
        <f t="shared" si="21"/>
        <v>0.38565861290562964</v>
      </c>
      <c r="AF21" s="59">
        <f t="shared" ref="AF21:AG21" si="26">AVERAGE(AF9:AF20)</f>
        <v>40036.583333333336</v>
      </c>
      <c r="AG21" s="59">
        <f t="shared" si="26"/>
        <v>52180.75</v>
      </c>
      <c r="AH21" s="63">
        <f t="shared" si="21"/>
        <v>0.30587383839926446</v>
      </c>
      <c r="AI21" s="59">
        <f t="shared" ref="AI21:AJ21" si="27">AVERAGE(AI9:AI20)</f>
        <v>44372.833333333336</v>
      </c>
      <c r="AJ21" s="59">
        <f t="shared" si="27"/>
        <v>51275.583333333336</v>
      </c>
      <c r="AK21" s="60">
        <f t="shared" si="0"/>
        <v>0.15556252511859725</v>
      </c>
      <c r="AL21" s="59">
        <f t="shared" ref="AL21:AM21" si="28">AVERAGE(AL9:AL20)</f>
        <v>46398.833333333336</v>
      </c>
      <c r="AM21" s="59">
        <f t="shared" si="28"/>
        <v>58893.666666666664</v>
      </c>
      <c r="AN21" s="64">
        <f t="shared" si="1"/>
        <v>0.26929197214010392</v>
      </c>
      <c r="AO21" s="59">
        <f t="shared" ref="AO21:AP21" si="29">AVERAGE(AO9:AO20)</f>
        <v>48916.166666666664</v>
      </c>
      <c r="AP21" s="59">
        <f t="shared" si="29"/>
        <v>66474.083333333328</v>
      </c>
      <c r="AQ21" s="64">
        <f t="shared" si="2"/>
        <v>0.35893893293628221</v>
      </c>
      <c r="AR21" s="59">
        <f t="shared" ref="AR21:AS21" si="30">AVERAGE(AR9:AR20)</f>
        <v>49763.25</v>
      </c>
      <c r="AS21" s="59">
        <f t="shared" si="30"/>
        <v>69364.916666666672</v>
      </c>
      <c r="AT21" s="64">
        <f t="shared" si="3"/>
        <v>0.3938984424583738</v>
      </c>
      <c r="AU21" s="59">
        <f t="shared" ref="AU21:AV21" si="31">AVERAGE(AU9:AU20)</f>
        <v>52114.916666666664</v>
      </c>
      <c r="AV21" s="59">
        <f t="shared" si="31"/>
        <v>62906.166666666664</v>
      </c>
      <c r="AW21" s="60">
        <f t="shared" si="4"/>
        <v>0.20706643491386822</v>
      </c>
      <c r="AX21" s="59">
        <f t="shared" ref="AX21:AY21" si="32">AVERAGE(AX9:AX20)</f>
        <v>52504.25</v>
      </c>
      <c r="AY21" s="59">
        <f t="shared" si="32"/>
        <v>61542.833333333336</v>
      </c>
      <c r="AZ21" s="65">
        <f t="shared" si="5"/>
        <v>0.17214955614704208</v>
      </c>
      <c r="BA21" s="59">
        <f t="shared" ref="BA21:BB21" si="33">AVERAGE(BA9:BA20)</f>
        <v>53784.083333333336</v>
      </c>
      <c r="BB21" s="59">
        <f t="shared" si="33"/>
        <v>67811.833333333328</v>
      </c>
      <c r="BC21" s="65">
        <f t="shared" si="6"/>
        <v>0.26081600969307828</v>
      </c>
      <c r="BD21" s="59">
        <f t="shared" ref="BD21:BE21" si="34">AVERAGE(BD9:BD20)</f>
        <v>55019.333333333336</v>
      </c>
      <c r="BE21" s="59">
        <f t="shared" si="34"/>
        <v>74277</v>
      </c>
      <c r="BF21" s="65">
        <f t="shared" si="7"/>
        <v>0.35001635788631869</v>
      </c>
      <c r="BG21" s="59">
        <f t="shared" ref="BG21:BH21" si="35">AVERAGE(BG9:BG20)</f>
        <v>61099.5</v>
      </c>
      <c r="BH21" s="59">
        <f t="shared" si="35"/>
        <v>81095.416666666672</v>
      </c>
      <c r="BI21" s="65">
        <f t="shared" si="8"/>
        <v>0.32726809002801449</v>
      </c>
      <c r="BJ21" s="59">
        <f t="shared" ref="BJ21:BK21" si="36">AVERAGE(BJ9:BJ20)</f>
        <v>73450.583333333328</v>
      </c>
      <c r="BK21" s="59">
        <f t="shared" si="36"/>
        <v>94266.583333333328</v>
      </c>
      <c r="BL21" s="65">
        <f>+BK21/BJ21-1</f>
        <v>0.28340142522126555</v>
      </c>
      <c r="BM21" s="59">
        <f t="shared" ref="BM21:BN21" si="37">AVERAGE(BM9:BM20)</f>
        <v>75679.166666666672</v>
      </c>
      <c r="BN21" s="59">
        <f t="shared" si="37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184">
        <f>+BW21/BV21-1</f>
        <v>0.53937507280202013</v>
      </c>
      <c r="BY21" s="59">
        <f>AVERAGE(BY9:BY20)</f>
        <v>77953</v>
      </c>
      <c r="BZ21" s="59">
        <f>AVERAGE(BZ9:BZ20)</f>
        <v>120736</v>
      </c>
      <c r="CA21" s="66">
        <f>+BZ21/BY21-1</f>
        <v>0.54883070568162862</v>
      </c>
    </row>
    <row r="22" spans="1:79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9" ht="19.5" customHeight="1" x14ac:dyDescent="0.2">
      <c r="A23" s="185" t="s">
        <v>20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75"/>
      <c r="AF23" s="76"/>
      <c r="AG23" s="77"/>
    </row>
    <row r="24" spans="1:79" x14ac:dyDescent="0.2">
      <c r="A24" s="186" t="s">
        <v>21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78"/>
    </row>
  </sheetData>
  <mergeCells count="56"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"/>
  <sheetViews>
    <sheetView zoomScale="75" zoomScaleNormal="75" zoomScaleSheetLayoutView="70" workbookViewId="0">
      <pane xSplit="1" topLeftCell="B1" activePane="topRight" state="frozen"/>
      <selection activeCell="G20" sqref="G20"/>
      <selection pane="topRight" activeCell="M20" sqref="M20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  <col min="77" max="77" width="12.85546875" customWidth="1"/>
    <col min="78" max="78" width="13.5703125" customWidth="1"/>
  </cols>
  <sheetData>
    <row r="1" spans="1:79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9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9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9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9" ht="23.25" x14ac:dyDescent="0.25">
      <c r="A5" s="194" t="s">
        <v>22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9" ht="24" customHeight="1" thickBot="1" x14ac:dyDescent="0.25">
      <c r="A6" s="195" t="s">
        <v>30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9" s="80" customFormat="1" ht="34.5" customHeight="1" x14ac:dyDescent="0.2">
      <c r="A7" s="79" t="s">
        <v>1</v>
      </c>
      <c r="B7" s="199">
        <v>1991</v>
      </c>
      <c r="C7" s="199"/>
      <c r="D7" s="199"/>
      <c r="E7" s="199">
        <v>1992</v>
      </c>
      <c r="F7" s="199"/>
      <c r="G7" s="199"/>
      <c r="H7" s="199">
        <v>1993</v>
      </c>
      <c r="I7" s="199"/>
      <c r="J7" s="199"/>
      <c r="K7" s="199">
        <v>1994</v>
      </c>
      <c r="L7" s="199"/>
      <c r="M7" s="199"/>
      <c r="N7" s="199">
        <v>1995</v>
      </c>
      <c r="O7" s="199"/>
      <c r="P7" s="199"/>
      <c r="Q7" s="199">
        <v>1996</v>
      </c>
      <c r="R7" s="199"/>
      <c r="S7" s="199"/>
      <c r="T7" s="199">
        <v>1997</v>
      </c>
      <c r="U7" s="199"/>
      <c r="V7" s="199"/>
      <c r="W7" s="187">
        <v>1998</v>
      </c>
      <c r="X7" s="187"/>
      <c r="Y7" s="187"/>
      <c r="Z7" s="187">
        <v>1999</v>
      </c>
      <c r="AA7" s="187"/>
      <c r="AB7" s="187"/>
      <c r="AC7" s="199">
        <v>2000</v>
      </c>
      <c r="AD7" s="199"/>
      <c r="AE7" s="199"/>
      <c r="AF7" s="199">
        <v>2001</v>
      </c>
      <c r="AG7" s="199"/>
      <c r="AH7" s="199"/>
      <c r="AI7" s="199">
        <v>2002</v>
      </c>
      <c r="AJ7" s="199"/>
      <c r="AK7" s="199"/>
      <c r="AL7" s="199">
        <v>2003</v>
      </c>
      <c r="AM7" s="199"/>
      <c r="AN7" s="199"/>
      <c r="AO7" s="199">
        <v>2004</v>
      </c>
      <c r="AP7" s="199"/>
      <c r="AQ7" s="199"/>
      <c r="AR7" s="199">
        <v>2005</v>
      </c>
      <c r="AS7" s="199"/>
      <c r="AT7" s="199"/>
      <c r="AU7" s="199">
        <v>2006</v>
      </c>
      <c r="AV7" s="199"/>
      <c r="AW7" s="199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200"/>
    </row>
    <row r="8" spans="1:79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181" t="s">
        <v>5</v>
      </c>
      <c r="BY8" s="82" t="s">
        <v>23</v>
      </c>
      <c r="BZ8" s="82" t="s">
        <v>24</v>
      </c>
      <c r="CA8" s="83" t="s">
        <v>5</v>
      </c>
    </row>
    <row r="9" spans="1:79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  <c r="BY9" s="95">
        <v>43343</v>
      </c>
      <c r="BZ9" s="96">
        <v>77393</v>
      </c>
      <c r="CA9" s="97">
        <f t="shared" ref="CA9:CA20" si="9">+BZ9+BY9</f>
        <v>120736</v>
      </c>
    </row>
    <row r="10" spans="1:79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10">+C10+B10</f>
        <v>31505</v>
      </c>
      <c r="E10" s="99">
        <v>12763.68</v>
      </c>
      <c r="F10" s="99">
        <v>13827.32</v>
      </c>
      <c r="G10" s="100">
        <f t="shared" ref="G10:G20" si="11">+F10+E10</f>
        <v>26591</v>
      </c>
      <c r="H10" s="99">
        <v>15205</v>
      </c>
      <c r="I10" s="99">
        <v>12412</v>
      </c>
      <c r="J10" s="100">
        <f t="shared" ref="J10:J20" si="12">+I10+H10</f>
        <v>27617</v>
      </c>
      <c r="K10" s="99">
        <v>16038.550000000001</v>
      </c>
      <c r="L10" s="99">
        <v>13122.449999999999</v>
      </c>
      <c r="M10" s="100">
        <f t="shared" ref="M10:M20" si="13">+L10+K10</f>
        <v>29161</v>
      </c>
      <c r="N10" s="99">
        <v>15114</v>
      </c>
      <c r="O10" s="99">
        <v>15114</v>
      </c>
      <c r="P10" s="100">
        <f t="shared" ref="P10:P20" si="14">+O10+N10</f>
        <v>30228</v>
      </c>
      <c r="Q10" s="99">
        <v>17321</v>
      </c>
      <c r="R10" s="99">
        <f t="shared" ref="R10:R20" si="15">+S10-Q10</f>
        <v>18172</v>
      </c>
      <c r="S10" s="100">
        <v>35493</v>
      </c>
      <c r="T10" s="99">
        <v>18554</v>
      </c>
      <c r="U10" s="99">
        <f t="shared" ref="U10:U19" si="16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7">+X10+W10</f>
        <v>43032</v>
      </c>
      <c r="Z10" s="102">
        <v>20474</v>
      </c>
      <c r="AA10" s="101">
        <v>25289</v>
      </c>
      <c r="AB10" s="100">
        <f t="shared" ref="AB10:AB20" si="18">+AA10+Z10</f>
        <v>45763</v>
      </c>
      <c r="AC10" s="103">
        <v>18724</v>
      </c>
      <c r="AD10" s="101">
        <v>28206</v>
      </c>
      <c r="AE10" s="100">
        <f t="shared" ref="AE10:AE20" si="19">+AD10+AC10</f>
        <v>46930</v>
      </c>
      <c r="AF10" s="101">
        <v>20797</v>
      </c>
      <c r="AG10" s="101">
        <v>31718</v>
      </c>
      <c r="AH10" s="100">
        <f t="shared" ref="AH10:AH20" si="20">+AG10+AF10</f>
        <v>52515</v>
      </c>
      <c r="AI10" s="101">
        <v>19608</v>
      </c>
      <c r="AJ10" s="101">
        <f>16874+12688</f>
        <v>29562</v>
      </c>
      <c r="AK10" s="100">
        <f t="shared" ref="AK10:AK20" si="21">+AJ10+AI10</f>
        <v>49170</v>
      </c>
      <c r="AL10" s="104">
        <v>23642</v>
      </c>
      <c r="AM10" s="104">
        <f>18398+13664</f>
        <v>32062</v>
      </c>
      <c r="AN10" s="100">
        <f t="shared" ref="AN10:AN20" si="22">+AM10+AL10</f>
        <v>55704</v>
      </c>
      <c r="AO10" s="105">
        <v>27146</v>
      </c>
      <c r="AP10" s="105">
        <f>23281+13096</f>
        <v>36377</v>
      </c>
      <c r="AQ10" s="100">
        <f t="shared" ref="AQ10:AQ20" si="23">+AP10+AO10</f>
        <v>63523</v>
      </c>
      <c r="AR10" s="104">
        <v>30542</v>
      </c>
      <c r="AS10" s="104">
        <v>38439</v>
      </c>
      <c r="AT10" s="100">
        <f t="shared" ref="AT10:AT20" si="24">+AS10+AR10</f>
        <v>68981</v>
      </c>
      <c r="AU10" s="104">
        <v>24716</v>
      </c>
      <c r="AV10" s="104">
        <v>41024</v>
      </c>
      <c r="AW10" s="100">
        <f t="shared" ref="AW10:AW20" si="25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  <c r="BY10" s="108"/>
      <c r="BZ10" s="109"/>
      <c r="CA10" s="110">
        <f t="shared" si="9"/>
        <v>0</v>
      </c>
    </row>
    <row r="11" spans="1:79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10"/>
        <v>30519</v>
      </c>
      <c r="E11" s="99">
        <v>13418.609</v>
      </c>
      <c r="F11" s="99">
        <v>13472.391</v>
      </c>
      <c r="G11" s="100">
        <f t="shared" si="11"/>
        <v>26891</v>
      </c>
      <c r="H11" s="99">
        <v>15621</v>
      </c>
      <c r="I11" s="99">
        <v>12283</v>
      </c>
      <c r="J11" s="100">
        <f t="shared" si="12"/>
        <v>27904</v>
      </c>
      <c r="K11" s="99">
        <v>16554.72</v>
      </c>
      <c r="L11" s="99">
        <v>13007.279999999999</v>
      </c>
      <c r="M11" s="100">
        <f t="shared" si="13"/>
        <v>29562</v>
      </c>
      <c r="N11" s="99">
        <v>15341.31</v>
      </c>
      <c r="O11" s="99">
        <v>14739.69</v>
      </c>
      <c r="P11" s="100">
        <f t="shared" si="14"/>
        <v>30081</v>
      </c>
      <c r="Q11" s="99">
        <v>17931</v>
      </c>
      <c r="R11" s="99">
        <f t="shared" si="15"/>
        <v>18563</v>
      </c>
      <c r="S11" s="100">
        <v>36494</v>
      </c>
      <c r="T11" s="99">
        <v>18829</v>
      </c>
      <c r="U11" s="99">
        <f t="shared" si="16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7"/>
        <v>42316</v>
      </c>
      <c r="Z11" s="102">
        <v>19837</v>
      </c>
      <c r="AA11" s="101">
        <v>25760</v>
      </c>
      <c r="AB11" s="100">
        <f t="shared" si="18"/>
        <v>45597</v>
      </c>
      <c r="AC11" s="103">
        <v>20128</v>
      </c>
      <c r="AD11" s="101">
        <v>28308</v>
      </c>
      <c r="AE11" s="100">
        <f t="shared" si="19"/>
        <v>48436</v>
      </c>
      <c r="AF11" s="101">
        <v>21734</v>
      </c>
      <c r="AG11" s="101">
        <v>31427</v>
      </c>
      <c r="AH11" s="100">
        <f t="shared" si="20"/>
        <v>53161</v>
      </c>
      <c r="AI11" s="101">
        <v>20381</v>
      </c>
      <c r="AJ11" s="101">
        <f>16734+12537</f>
        <v>29271</v>
      </c>
      <c r="AK11" s="100">
        <f t="shared" si="21"/>
        <v>49652</v>
      </c>
      <c r="AL11" s="104">
        <v>24061</v>
      </c>
      <c r="AM11" s="104">
        <v>32042</v>
      </c>
      <c r="AN11" s="100">
        <f t="shared" si="22"/>
        <v>56103</v>
      </c>
      <c r="AO11" s="105">
        <v>27769</v>
      </c>
      <c r="AP11" s="105">
        <f>22087+14606</f>
        <v>36693</v>
      </c>
      <c r="AQ11" s="100">
        <f t="shared" si="23"/>
        <v>64462</v>
      </c>
      <c r="AR11" s="104">
        <v>29929</v>
      </c>
      <c r="AS11" s="104">
        <v>39760</v>
      </c>
      <c r="AT11" s="100">
        <f t="shared" si="24"/>
        <v>69689</v>
      </c>
      <c r="AU11" s="104">
        <v>24250</v>
      </c>
      <c r="AV11" s="104">
        <v>40390</v>
      </c>
      <c r="AW11" s="100">
        <f t="shared" si="25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  <c r="BY11" s="108"/>
      <c r="BZ11" s="109"/>
      <c r="CA11" s="110">
        <f t="shared" si="9"/>
        <v>0</v>
      </c>
    </row>
    <row r="12" spans="1:79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10"/>
        <v>30244</v>
      </c>
      <c r="E12" s="99">
        <v>15925.279999999999</v>
      </c>
      <c r="F12" s="99">
        <v>11066.720000000001</v>
      </c>
      <c r="G12" s="100">
        <f t="shared" si="11"/>
        <v>26992</v>
      </c>
      <c r="H12" s="99">
        <v>15689</v>
      </c>
      <c r="I12" s="99">
        <v>12599</v>
      </c>
      <c r="J12" s="100">
        <f t="shared" si="12"/>
        <v>28288</v>
      </c>
      <c r="K12" s="99">
        <v>16493.084999999999</v>
      </c>
      <c r="L12" s="99">
        <v>12801.915000000001</v>
      </c>
      <c r="M12" s="100">
        <f t="shared" si="13"/>
        <v>29295</v>
      </c>
      <c r="N12" s="99">
        <v>15647.82</v>
      </c>
      <c r="O12" s="99">
        <v>15034.18</v>
      </c>
      <c r="P12" s="100">
        <f t="shared" si="14"/>
        <v>30682</v>
      </c>
      <c r="Q12" s="99">
        <v>17766</v>
      </c>
      <c r="R12" s="99">
        <f t="shared" si="15"/>
        <v>19867</v>
      </c>
      <c r="S12" s="100">
        <v>37633</v>
      </c>
      <c r="T12" s="99">
        <v>19227</v>
      </c>
      <c r="U12" s="99">
        <f t="shared" si="16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7"/>
        <v>41775</v>
      </c>
      <c r="Z12" s="102">
        <v>19312</v>
      </c>
      <c r="AA12" s="101">
        <v>26049</v>
      </c>
      <c r="AB12" s="100">
        <f t="shared" si="18"/>
        <v>45361</v>
      </c>
      <c r="AC12" s="103">
        <v>20633</v>
      </c>
      <c r="AD12" s="101">
        <v>28213</v>
      </c>
      <c r="AE12" s="100">
        <f t="shared" si="19"/>
        <v>48846</v>
      </c>
      <c r="AF12" s="101">
        <v>21724</v>
      </c>
      <c r="AG12" s="101">
        <v>31580</v>
      </c>
      <c r="AH12" s="100">
        <f t="shared" si="20"/>
        <v>53304</v>
      </c>
      <c r="AI12" s="101">
        <v>21044</v>
      </c>
      <c r="AJ12" s="101">
        <f>17516+11124</f>
        <v>28640</v>
      </c>
      <c r="AK12" s="100">
        <f t="shared" si="21"/>
        <v>49684</v>
      </c>
      <c r="AL12" s="104">
        <v>24952</v>
      </c>
      <c r="AM12" s="104">
        <f>18689+13489</f>
        <v>32178</v>
      </c>
      <c r="AN12" s="100">
        <f t="shared" si="22"/>
        <v>57130</v>
      </c>
      <c r="AO12" s="105">
        <v>27944</v>
      </c>
      <c r="AP12" s="105">
        <f>22665+14521</f>
        <v>37186</v>
      </c>
      <c r="AQ12" s="100">
        <f t="shared" si="23"/>
        <v>65130</v>
      </c>
      <c r="AR12" s="104">
        <v>29516</v>
      </c>
      <c r="AS12" s="104">
        <v>40512</v>
      </c>
      <c r="AT12" s="100">
        <f t="shared" si="24"/>
        <v>70028</v>
      </c>
      <c r="AU12" s="104">
        <v>23445</v>
      </c>
      <c r="AV12" s="104">
        <v>40211</v>
      </c>
      <c r="AW12" s="100">
        <f t="shared" si="25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  <c r="BY12" s="108"/>
      <c r="BZ12" s="109"/>
      <c r="CA12" s="110">
        <f t="shared" si="9"/>
        <v>0</v>
      </c>
    </row>
    <row r="13" spans="1:79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10"/>
        <v>29767</v>
      </c>
      <c r="E13" s="99">
        <v>17006.22</v>
      </c>
      <c r="F13" s="99">
        <v>9987.7799999999988</v>
      </c>
      <c r="G13" s="100">
        <f t="shared" si="11"/>
        <v>26994</v>
      </c>
      <c r="H13" s="99">
        <v>15326</v>
      </c>
      <c r="I13" s="99">
        <v>12459</v>
      </c>
      <c r="J13" s="100">
        <f t="shared" si="12"/>
        <v>27785</v>
      </c>
      <c r="K13" s="99">
        <v>14686</v>
      </c>
      <c r="L13" s="99">
        <v>14686</v>
      </c>
      <c r="M13" s="100">
        <f t="shared" si="13"/>
        <v>29372</v>
      </c>
      <c r="N13" s="99">
        <v>15685</v>
      </c>
      <c r="O13" s="99">
        <v>15685</v>
      </c>
      <c r="P13" s="100">
        <f t="shared" si="14"/>
        <v>31370</v>
      </c>
      <c r="Q13" s="99">
        <v>18687</v>
      </c>
      <c r="R13" s="99">
        <f t="shared" si="15"/>
        <v>19497</v>
      </c>
      <c r="S13" s="100">
        <v>38184</v>
      </c>
      <c r="T13" s="99">
        <v>19632</v>
      </c>
      <c r="U13" s="99">
        <f t="shared" si="16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7"/>
        <v>41615</v>
      </c>
      <c r="Z13" s="102">
        <v>19337</v>
      </c>
      <c r="AA13" s="101">
        <v>26605</v>
      </c>
      <c r="AB13" s="100">
        <f t="shared" si="18"/>
        <v>45942</v>
      </c>
      <c r="AC13" s="103">
        <v>21114</v>
      </c>
      <c r="AD13" s="101">
        <v>28319</v>
      </c>
      <c r="AE13" s="100">
        <f t="shared" si="19"/>
        <v>49433</v>
      </c>
      <c r="AF13" s="101">
        <v>22225</v>
      </c>
      <c r="AG13" s="101">
        <v>31809</v>
      </c>
      <c r="AH13" s="100">
        <f t="shared" si="20"/>
        <v>54034</v>
      </c>
      <c r="AI13" s="101">
        <v>21199</v>
      </c>
      <c r="AJ13" s="101">
        <f>18408+11564</f>
        <v>29972</v>
      </c>
      <c r="AK13" s="100">
        <f t="shared" si="21"/>
        <v>51171</v>
      </c>
      <c r="AL13" s="104">
        <v>25394</v>
      </c>
      <c r="AM13" s="104">
        <f>18386+14651</f>
        <v>33037</v>
      </c>
      <c r="AN13" s="100">
        <f t="shared" si="22"/>
        <v>58431</v>
      </c>
      <c r="AO13" s="105">
        <v>29072</v>
      </c>
      <c r="AP13" s="105">
        <f>22608+14849</f>
        <v>37457</v>
      </c>
      <c r="AQ13" s="100">
        <f t="shared" si="23"/>
        <v>66529</v>
      </c>
      <c r="AR13" s="104">
        <v>29451</v>
      </c>
      <c r="AS13" s="104">
        <v>41231</v>
      </c>
      <c r="AT13" s="100">
        <f t="shared" si="24"/>
        <v>70682</v>
      </c>
      <c r="AU13" s="104">
        <v>23200</v>
      </c>
      <c r="AV13" s="104">
        <v>40721</v>
      </c>
      <c r="AW13" s="100">
        <f t="shared" si="25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  <c r="BY13" s="108"/>
      <c r="BZ13" s="109"/>
      <c r="CA13" s="110">
        <f t="shared" si="9"/>
        <v>0</v>
      </c>
    </row>
    <row r="14" spans="1:79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10"/>
        <v>29428</v>
      </c>
      <c r="E14" s="99">
        <v>17269.181</v>
      </c>
      <c r="F14" s="99">
        <v>9671.8189999999995</v>
      </c>
      <c r="G14" s="100">
        <f t="shared" si="11"/>
        <v>26941</v>
      </c>
      <c r="H14" s="99">
        <v>15326</v>
      </c>
      <c r="I14" s="99">
        <v>12457</v>
      </c>
      <c r="J14" s="100">
        <f t="shared" si="12"/>
        <v>27783</v>
      </c>
      <c r="K14" s="99">
        <v>15938.594000000001</v>
      </c>
      <c r="L14" s="99">
        <v>13468.405999999999</v>
      </c>
      <c r="M14" s="100">
        <f t="shared" si="13"/>
        <v>29407</v>
      </c>
      <c r="N14" s="99">
        <v>15750.5</v>
      </c>
      <c r="O14" s="99">
        <v>15750.5</v>
      </c>
      <c r="P14" s="100">
        <f t="shared" si="14"/>
        <v>31501</v>
      </c>
      <c r="Q14" s="99">
        <v>18115</v>
      </c>
      <c r="R14" s="99">
        <f t="shared" si="15"/>
        <v>20325</v>
      </c>
      <c r="S14" s="100">
        <v>38440</v>
      </c>
      <c r="T14" s="99">
        <v>19522</v>
      </c>
      <c r="U14" s="99">
        <f t="shared" si="16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7"/>
        <v>42839</v>
      </c>
      <c r="Z14" s="102">
        <v>20039</v>
      </c>
      <c r="AA14" s="101">
        <v>26727</v>
      </c>
      <c r="AB14" s="100">
        <f t="shared" si="18"/>
        <v>46766</v>
      </c>
      <c r="AC14" s="103">
        <v>20891</v>
      </c>
      <c r="AD14" s="101">
        <v>28776</v>
      </c>
      <c r="AE14" s="100">
        <f t="shared" si="19"/>
        <v>49667</v>
      </c>
      <c r="AF14" s="101">
        <v>22117</v>
      </c>
      <c r="AG14" s="101">
        <v>32434</v>
      </c>
      <c r="AH14" s="100">
        <f t="shared" si="20"/>
        <v>54551</v>
      </c>
      <c r="AI14" s="101">
        <v>21039</v>
      </c>
      <c r="AJ14" s="101">
        <f>18216+11887</f>
        <v>30103</v>
      </c>
      <c r="AK14" s="100">
        <f t="shared" si="21"/>
        <v>51142</v>
      </c>
      <c r="AL14" s="111">
        <v>25515</v>
      </c>
      <c r="AM14" s="102">
        <f>20233+13263</f>
        <v>33496</v>
      </c>
      <c r="AN14" s="100">
        <f t="shared" si="22"/>
        <v>59011</v>
      </c>
      <c r="AO14" s="112">
        <v>29272</v>
      </c>
      <c r="AP14" s="113">
        <f>22941+14679</f>
        <v>37620</v>
      </c>
      <c r="AQ14" s="100">
        <f t="shared" si="23"/>
        <v>66892</v>
      </c>
      <c r="AR14" s="111">
        <v>29083</v>
      </c>
      <c r="AS14" s="102">
        <v>41552</v>
      </c>
      <c r="AT14" s="100">
        <f t="shared" si="24"/>
        <v>70635</v>
      </c>
      <c r="AU14" s="111">
        <v>22111</v>
      </c>
      <c r="AV14" s="102">
        <v>41002</v>
      </c>
      <c r="AW14" s="100">
        <f t="shared" si="25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  <c r="BY14" s="116"/>
      <c r="BZ14" s="109"/>
      <c r="CA14" s="110">
        <f t="shared" si="9"/>
        <v>0</v>
      </c>
    </row>
    <row r="15" spans="1:79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10"/>
        <v>29339</v>
      </c>
      <c r="E15" s="99">
        <v>16541.37</v>
      </c>
      <c r="F15" s="99">
        <v>10575.630000000001</v>
      </c>
      <c r="G15" s="100">
        <f t="shared" si="11"/>
        <v>27117</v>
      </c>
      <c r="H15" s="99">
        <v>16498</v>
      </c>
      <c r="I15" s="99">
        <v>12130</v>
      </c>
      <c r="J15" s="100">
        <f t="shared" si="12"/>
        <v>28628</v>
      </c>
      <c r="K15" s="99">
        <v>15847.920000000002</v>
      </c>
      <c r="L15" s="99">
        <v>13500.079999999998</v>
      </c>
      <c r="M15" s="100">
        <f t="shared" si="13"/>
        <v>29348</v>
      </c>
      <c r="N15" s="99">
        <v>15337.646999999999</v>
      </c>
      <c r="O15" s="99">
        <v>16549.353000000003</v>
      </c>
      <c r="P15" s="100">
        <f t="shared" si="14"/>
        <v>31887</v>
      </c>
      <c r="Q15" s="99">
        <v>18188</v>
      </c>
      <c r="R15" s="99">
        <f t="shared" si="15"/>
        <v>20787</v>
      </c>
      <c r="S15" s="100">
        <v>38975</v>
      </c>
      <c r="T15" s="99">
        <v>19287</v>
      </c>
      <c r="U15" s="99">
        <f t="shared" si="16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7"/>
        <v>43402</v>
      </c>
      <c r="Z15" s="102">
        <v>20008</v>
      </c>
      <c r="AA15" s="101">
        <v>27158</v>
      </c>
      <c r="AB15" s="100">
        <f t="shared" si="18"/>
        <v>47166</v>
      </c>
      <c r="AC15" s="103">
        <v>20951</v>
      </c>
      <c r="AD15" s="101">
        <v>29459</v>
      </c>
      <c r="AE15" s="100">
        <f t="shared" si="19"/>
        <v>50410</v>
      </c>
      <c r="AF15" s="101">
        <v>21648</v>
      </c>
      <c r="AG15" s="101">
        <v>32517</v>
      </c>
      <c r="AH15" s="100">
        <f t="shared" si="20"/>
        <v>54165</v>
      </c>
      <c r="AI15" s="101">
        <v>20348</v>
      </c>
      <c r="AJ15" s="101">
        <f>18844+11882</f>
        <v>30726</v>
      </c>
      <c r="AK15" s="100">
        <f t="shared" si="21"/>
        <v>51074</v>
      </c>
      <c r="AL15" s="111">
        <v>25636</v>
      </c>
      <c r="AM15" s="102">
        <f>19804+13537</f>
        <v>33341</v>
      </c>
      <c r="AN15" s="100">
        <f t="shared" si="22"/>
        <v>58977</v>
      </c>
      <c r="AO15" s="112">
        <v>29464</v>
      </c>
      <c r="AP15" s="113">
        <f>22806+14964</f>
        <v>37770</v>
      </c>
      <c r="AQ15" s="100">
        <f t="shared" si="23"/>
        <v>67234</v>
      </c>
      <c r="AR15" s="111">
        <v>28254</v>
      </c>
      <c r="AS15" s="102">
        <v>41943</v>
      </c>
      <c r="AT15" s="100">
        <f t="shared" si="24"/>
        <v>70197</v>
      </c>
      <c r="AU15" s="111">
        <v>21333</v>
      </c>
      <c r="AV15" s="102">
        <v>40883</v>
      </c>
      <c r="AW15" s="100">
        <f t="shared" si="25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  <c r="BY15" s="116"/>
      <c r="BZ15" s="109"/>
      <c r="CA15" s="110">
        <f t="shared" si="9"/>
        <v>0</v>
      </c>
    </row>
    <row r="16" spans="1:79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10"/>
        <v>28869</v>
      </c>
      <c r="E16" s="99">
        <v>16847.88</v>
      </c>
      <c r="F16" s="99">
        <v>10326.119999999999</v>
      </c>
      <c r="G16" s="100">
        <f t="shared" si="11"/>
        <v>27174</v>
      </c>
      <c r="H16" s="99">
        <v>15494</v>
      </c>
      <c r="I16" s="99">
        <v>12412</v>
      </c>
      <c r="J16" s="100">
        <f t="shared" si="12"/>
        <v>27906</v>
      </c>
      <c r="K16" s="99">
        <v>15577.230000000001</v>
      </c>
      <c r="L16" s="99">
        <v>13813.769999999999</v>
      </c>
      <c r="M16" s="100">
        <f t="shared" si="13"/>
        <v>29391</v>
      </c>
      <c r="N16" s="99">
        <v>15530.137999999999</v>
      </c>
      <c r="O16" s="99">
        <v>16891.862000000001</v>
      </c>
      <c r="P16" s="100">
        <f t="shared" si="14"/>
        <v>32422</v>
      </c>
      <c r="Q16" s="99">
        <v>17863</v>
      </c>
      <c r="R16" s="99">
        <f t="shared" si="15"/>
        <v>21378</v>
      </c>
      <c r="S16" s="100">
        <v>39241</v>
      </c>
      <c r="T16" s="99">
        <v>19600</v>
      </c>
      <c r="U16" s="99">
        <f t="shared" si="16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7"/>
        <v>44065</v>
      </c>
      <c r="Z16" s="102">
        <v>19971</v>
      </c>
      <c r="AA16" s="101">
        <v>27158</v>
      </c>
      <c r="AB16" s="100">
        <f t="shared" si="18"/>
        <v>47129</v>
      </c>
      <c r="AC16" s="103">
        <v>20982</v>
      </c>
      <c r="AD16" s="101">
        <v>30400</v>
      </c>
      <c r="AE16" s="100">
        <f t="shared" si="19"/>
        <v>51382</v>
      </c>
      <c r="AF16" s="101">
        <v>21108</v>
      </c>
      <c r="AG16" s="101">
        <v>30538</v>
      </c>
      <c r="AH16" s="100">
        <f t="shared" si="20"/>
        <v>51646</v>
      </c>
      <c r="AI16" s="101">
        <v>20581</v>
      </c>
      <c r="AJ16" s="101">
        <f>18589+12544</f>
        <v>31133</v>
      </c>
      <c r="AK16" s="100">
        <f t="shared" si="21"/>
        <v>51714</v>
      </c>
      <c r="AL16" s="111">
        <v>25607</v>
      </c>
      <c r="AM16" s="102">
        <f>20412+13519</f>
        <v>33931</v>
      </c>
      <c r="AN16" s="100">
        <f t="shared" si="22"/>
        <v>59538</v>
      </c>
      <c r="AO16" s="112">
        <v>29547</v>
      </c>
      <c r="AP16" s="113">
        <f>23053+15083</f>
        <v>38136</v>
      </c>
      <c r="AQ16" s="100">
        <f t="shared" si="23"/>
        <v>67683</v>
      </c>
      <c r="AR16" s="111">
        <v>27706</v>
      </c>
      <c r="AS16" s="102">
        <v>41981</v>
      </c>
      <c r="AT16" s="100">
        <f t="shared" si="24"/>
        <v>69687</v>
      </c>
      <c r="AU16" s="111">
        <v>20875</v>
      </c>
      <c r="AV16" s="102">
        <v>40771</v>
      </c>
      <c r="AW16" s="100">
        <f t="shared" si="25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  <c r="BY16" s="116"/>
      <c r="BZ16" s="109"/>
      <c r="CA16" s="110">
        <f t="shared" si="9"/>
        <v>0</v>
      </c>
    </row>
    <row r="17" spans="1:79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10"/>
        <v>29022</v>
      </c>
      <c r="E17" s="99">
        <v>16862.759999999998</v>
      </c>
      <c r="F17" s="99">
        <v>10335.240000000002</v>
      </c>
      <c r="G17" s="100">
        <f t="shared" si="11"/>
        <v>27198</v>
      </c>
      <c r="H17" s="99">
        <v>17632</v>
      </c>
      <c r="I17" s="99">
        <v>11707</v>
      </c>
      <c r="J17" s="100">
        <f t="shared" si="12"/>
        <v>29339</v>
      </c>
      <c r="K17" s="99">
        <v>15802.02</v>
      </c>
      <c r="L17" s="99">
        <v>13460.98</v>
      </c>
      <c r="M17" s="100">
        <f t="shared" si="13"/>
        <v>29263</v>
      </c>
      <c r="N17" s="99">
        <v>15055.04</v>
      </c>
      <c r="O17" s="99">
        <v>19160.96</v>
      </c>
      <c r="P17" s="100">
        <f t="shared" si="14"/>
        <v>34216</v>
      </c>
      <c r="Q17" s="99">
        <v>17276</v>
      </c>
      <c r="R17" s="99">
        <f t="shared" si="15"/>
        <v>22143</v>
      </c>
      <c r="S17" s="100">
        <v>39419</v>
      </c>
      <c r="T17" s="99">
        <v>19524</v>
      </c>
      <c r="U17" s="99">
        <f t="shared" si="16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7"/>
        <v>44174</v>
      </c>
      <c r="Z17" s="102">
        <v>20451</v>
      </c>
      <c r="AA17" s="101">
        <v>27353</v>
      </c>
      <c r="AB17" s="100">
        <f t="shared" si="18"/>
        <v>47804</v>
      </c>
      <c r="AC17" s="103">
        <v>21192</v>
      </c>
      <c r="AD17" s="101">
        <v>30711</v>
      </c>
      <c r="AE17" s="100">
        <f t="shared" si="19"/>
        <v>51903</v>
      </c>
      <c r="AF17" s="101">
        <v>21433</v>
      </c>
      <c r="AG17" s="101">
        <v>29322</v>
      </c>
      <c r="AH17" s="100">
        <f t="shared" si="20"/>
        <v>50755</v>
      </c>
      <c r="AI17" s="101">
        <v>21841</v>
      </c>
      <c r="AJ17" s="101">
        <f>18353+12315</f>
        <v>30668</v>
      </c>
      <c r="AK17" s="100">
        <f t="shared" si="21"/>
        <v>52509</v>
      </c>
      <c r="AL17" s="111">
        <v>26011</v>
      </c>
      <c r="AM17" s="102">
        <f>20392+14424</f>
        <v>34816</v>
      </c>
      <c r="AN17" s="100">
        <f t="shared" si="22"/>
        <v>60827</v>
      </c>
      <c r="AO17" s="112">
        <v>29172</v>
      </c>
      <c r="AP17" s="113">
        <f>23500+15350</f>
        <v>38850</v>
      </c>
      <c r="AQ17" s="100">
        <f t="shared" si="23"/>
        <v>68022</v>
      </c>
      <c r="AR17" s="111">
        <v>27569</v>
      </c>
      <c r="AS17" s="102">
        <v>41901</v>
      </c>
      <c r="AT17" s="100">
        <f t="shared" si="24"/>
        <v>69470</v>
      </c>
      <c r="AU17" s="111">
        <v>20064</v>
      </c>
      <c r="AV17" s="102">
        <v>41069</v>
      </c>
      <c r="AW17" s="100">
        <f t="shared" si="25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  <c r="BY17" s="108"/>
      <c r="BZ17" s="109"/>
      <c r="CA17" s="110">
        <f t="shared" si="9"/>
        <v>0</v>
      </c>
    </row>
    <row r="18" spans="1:79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10"/>
        <v>27906</v>
      </c>
      <c r="E18" s="99">
        <v>16918.560000000001</v>
      </c>
      <c r="F18" s="99">
        <v>10369.439999999999</v>
      </c>
      <c r="G18" s="100">
        <f t="shared" si="11"/>
        <v>27288</v>
      </c>
      <c r="H18" s="99">
        <v>15731</v>
      </c>
      <c r="I18" s="99">
        <v>12334</v>
      </c>
      <c r="J18" s="100">
        <f t="shared" si="12"/>
        <v>28065</v>
      </c>
      <c r="K18" s="99">
        <v>16017.100000000002</v>
      </c>
      <c r="L18" s="99">
        <v>13104.899999999998</v>
      </c>
      <c r="M18" s="100">
        <f t="shared" si="13"/>
        <v>29122</v>
      </c>
      <c r="N18" s="99">
        <v>15566.85</v>
      </c>
      <c r="O18" s="99">
        <v>19026.150000000001</v>
      </c>
      <c r="P18" s="100">
        <f t="shared" si="14"/>
        <v>34593</v>
      </c>
      <c r="Q18" s="99">
        <v>17616</v>
      </c>
      <c r="R18" s="99">
        <f t="shared" si="15"/>
        <v>21690</v>
      </c>
      <c r="S18" s="100">
        <v>39306</v>
      </c>
      <c r="T18" s="99">
        <v>19515</v>
      </c>
      <c r="U18" s="99">
        <f t="shared" si="16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7"/>
        <v>44451</v>
      </c>
      <c r="Z18" s="102">
        <v>20479</v>
      </c>
      <c r="AA18" s="101">
        <v>27135</v>
      </c>
      <c r="AB18" s="100">
        <f t="shared" si="18"/>
        <v>47614</v>
      </c>
      <c r="AC18" s="103">
        <v>21259</v>
      </c>
      <c r="AD18" s="101">
        <v>30990</v>
      </c>
      <c r="AE18" s="100">
        <f t="shared" si="19"/>
        <v>52249</v>
      </c>
      <c r="AF18" s="101">
        <v>21497</v>
      </c>
      <c r="AG18" s="101">
        <v>29131</v>
      </c>
      <c r="AH18" s="100">
        <f t="shared" si="20"/>
        <v>50628</v>
      </c>
      <c r="AI18" s="101">
        <v>22448</v>
      </c>
      <c r="AJ18" s="101">
        <f>18463+12274</f>
        <v>30737</v>
      </c>
      <c r="AK18" s="100">
        <f t="shared" si="21"/>
        <v>53185</v>
      </c>
      <c r="AL18" s="111">
        <v>26573</v>
      </c>
      <c r="AM18" s="102">
        <f>20523+14855</f>
        <v>35378</v>
      </c>
      <c r="AN18" s="100">
        <f t="shared" si="22"/>
        <v>61951</v>
      </c>
      <c r="AO18" s="112">
        <v>29634</v>
      </c>
      <c r="AP18" s="113">
        <f>23767+15144</f>
        <v>38911</v>
      </c>
      <c r="AQ18" s="100">
        <f t="shared" si="23"/>
        <v>68545</v>
      </c>
      <c r="AR18" s="111">
        <v>28035</v>
      </c>
      <c r="AS18" s="102">
        <v>40855</v>
      </c>
      <c r="AT18" s="100">
        <f t="shared" si="24"/>
        <v>68890</v>
      </c>
      <c r="AU18" s="111">
        <v>19976</v>
      </c>
      <c r="AV18" s="102">
        <v>41155</v>
      </c>
      <c r="AW18" s="100">
        <f t="shared" si="25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  <c r="BY18" s="109"/>
      <c r="BZ18" s="109"/>
      <c r="CA18" s="110">
        <f t="shared" si="9"/>
        <v>0</v>
      </c>
    </row>
    <row r="19" spans="1:79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10"/>
        <v>27182</v>
      </c>
      <c r="E19" s="99">
        <v>16102.869999999999</v>
      </c>
      <c r="F19" s="99">
        <v>11190.130000000001</v>
      </c>
      <c r="G19" s="100">
        <f t="shared" si="11"/>
        <v>27293</v>
      </c>
      <c r="H19" s="99">
        <v>17280</v>
      </c>
      <c r="I19" s="99">
        <v>12080</v>
      </c>
      <c r="J19" s="100">
        <f t="shared" si="12"/>
        <v>29360</v>
      </c>
      <c r="K19" s="99">
        <v>15660.44</v>
      </c>
      <c r="L19" s="99">
        <v>13887.56</v>
      </c>
      <c r="M19" s="100">
        <f t="shared" si="13"/>
        <v>29548</v>
      </c>
      <c r="N19" s="99">
        <v>15862.029999999999</v>
      </c>
      <c r="O19" s="99">
        <v>17886.97</v>
      </c>
      <c r="P19" s="100">
        <f t="shared" si="14"/>
        <v>33749</v>
      </c>
      <c r="Q19" s="99">
        <v>18143</v>
      </c>
      <c r="R19" s="99">
        <f t="shared" si="15"/>
        <v>21431</v>
      </c>
      <c r="S19" s="100">
        <v>39574</v>
      </c>
      <c r="T19" s="99">
        <v>19105</v>
      </c>
      <c r="U19" s="99">
        <f t="shared" si="16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7"/>
        <v>44787</v>
      </c>
      <c r="Z19" s="102">
        <v>19043</v>
      </c>
      <c r="AA19" s="101">
        <v>27384</v>
      </c>
      <c r="AB19" s="100">
        <f t="shared" si="18"/>
        <v>46427</v>
      </c>
      <c r="AC19" s="103">
        <v>20247</v>
      </c>
      <c r="AD19" s="101">
        <v>31244</v>
      </c>
      <c r="AE19" s="100">
        <f t="shared" si="19"/>
        <v>51491</v>
      </c>
      <c r="AF19" s="101">
        <v>21314</v>
      </c>
      <c r="AG19" s="101">
        <v>28790</v>
      </c>
      <c r="AH19" s="100">
        <f t="shared" si="20"/>
        <v>50104</v>
      </c>
      <c r="AI19" s="101">
        <v>22684</v>
      </c>
      <c r="AJ19" s="101">
        <f>18741+12171</f>
        <v>30912</v>
      </c>
      <c r="AK19" s="100">
        <f t="shared" si="21"/>
        <v>53596</v>
      </c>
      <c r="AL19" s="111">
        <v>26838</v>
      </c>
      <c r="AM19" s="102">
        <f>20062+15641</f>
        <v>35703</v>
      </c>
      <c r="AN19" s="100">
        <f t="shared" si="22"/>
        <v>62541</v>
      </c>
      <c r="AO19" s="112">
        <v>29827</v>
      </c>
      <c r="AP19" s="113">
        <f>24142+14972</f>
        <v>39114</v>
      </c>
      <c r="AQ19" s="100">
        <f t="shared" si="23"/>
        <v>68941</v>
      </c>
      <c r="AR19" s="111">
        <v>27700</v>
      </c>
      <c r="AS19" s="102">
        <v>40952</v>
      </c>
      <c r="AT19" s="100">
        <f t="shared" si="24"/>
        <v>68652</v>
      </c>
      <c r="AU19" s="111">
        <v>19552</v>
      </c>
      <c r="AV19" s="102">
        <v>41552</v>
      </c>
      <c r="AW19" s="100">
        <f t="shared" si="25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  <c r="BY19" s="109"/>
      <c r="BZ19" s="109"/>
      <c r="CA19" s="110">
        <f t="shared" si="9"/>
        <v>0</v>
      </c>
    </row>
    <row r="20" spans="1:79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10"/>
        <v>26450</v>
      </c>
      <c r="E20" s="118">
        <v>15622</v>
      </c>
      <c r="F20" s="118">
        <v>11694</v>
      </c>
      <c r="G20" s="119">
        <f t="shared" si="11"/>
        <v>27316</v>
      </c>
      <c r="H20" s="118">
        <v>17108</v>
      </c>
      <c r="I20" s="118">
        <v>12006</v>
      </c>
      <c r="J20" s="119">
        <f t="shared" si="12"/>
        <v>29114</v>
      </c>
      <c r="K20" s="118">
        <v>15860</v>
      </c>
      <c r="L20" s="118">
        <v>13483</v>
      </c>
      <c r="M20" s="119">
        <f t="shared" si="13"/>
        <v>29343</v>
      </c>
      <c r="N20" s="118">
        <v>16252</v>
      </c>
      <c r="O20" s="118">
        <v>17006</v>
      </c>
      <c r="P20" s="119">
        <f t="shared" si="14"/>
        <v>33258</v>
      </c>
      <c r="Q20" s="118">
        <v>18054</v>
      </c>
      <c r="R20" s="118">
        <f t="shared" si="15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7"/>
        <v>44398</v>
      </c>
      <c r="Z20" s="121">
        <v>17417</v>
      </c>
      <c r="AA20" s="120">
        <v>27647</v>
      </c>
      <c r="AB20" s="119">
        <f t="shared" si="18"/>
        <v>45064</v>
      </c>
      <c r="AC20" s="122">
        <v>20308</v>
      </c>
      <c r="AD20" s="120">
        <v>31210</v>
      </c>
      <c r="AE20" s="119">
        <f t="shared" si="19"/>
        <v>51518</v>
      </c>
      <c r="AF20" s="120">
        <v>21085</v>
      </c>
      <c r="AG20" s="120">
        <v>28217</v>
      </c>
      <c r="AH20" s="119">
        <f t="shared" si="20"/>
        <v>49302</v>
      </c>
      <c r="AI20" s="120">
        <v>22007</v>
      </c>
      <c r="AJ20" s="120">
        <f>19030+11899</f>
        <v>30929</v>
      </c>
      <c r="AK20" s="119">
        <f t="shared" si="21"/>
        <v>52936</v>
      </c>
      <c r="AL20" s="120">
        <v>26397</v>
      </c>
      <c r="AM20" s="120">
        <v>35880</v>
      </c>
      <c r="AN20" s="119">
        <f t="shared" si="22"/>
        <v>62277</v>
      </c>
      <c r="AO20" s="123">
        <v>28811</v>
      </c>
      <c r="AP20" s="124">
        <f>23668+15541</f>
        <v>39209</v>
      </c>
      <c r="AQ20" s="119">
        <f t="shared" si="23"/>
        <v>68020</v>
      </c>
      <c r="AR20" s="125">
        <v>25749</v>
      </c>
      <c r="AS20" s="121">
        <v>41080</v>
      </c>
      <c r="AT20" s="119">
        <f t="shared" si="24"/>
        <v>66829</v>
      </c>
      <c r="AU20" s="125">
        <v>19353</v>
      </c>
      <c r="AV20" s="121">
        <v>40668</v>
      </c>
      <c r="AW20" s="119">
        <f t="shared" si="25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  <c r="BY20" s="109"/>
      <c r="BZ20" s="129"/>
      <c r="CA20" s="131">
        <f t="shared" si="9"/>
        <v>0</v>
      </c>
    </row>
    <row r="21" spans="1:79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6">AVERAGE(C9:C20)</f>
        <v>15241.416666666666</v>
      </c>
      <c r="D21" s="132">
        <f t="shared" si="26"/>
        <v>29354.75</v>
      </c>
      <c r="E21" s="132">
        <f t="shared" si="26"/>
        <v>15622.664666666666</v>
      </c>
      <c r="F21" s="132">
        <f t="shared" si="26"/>
        <v>11393.002000000002</v>
      </c>
      <c r="G21" s="132">
        <f t="shared" si="26"/>
        <v>27015.666666666668</v>
      </c>
      <c r="H21" s="132">
        <f t="shared" si="26"/>
        <v>15975</v>
      </c>
      <c r="I21" s="132">
        <f t="shared" si="26"/>
        <v>12284.916666666666</v>
      </c>
      <c r="J21" s="132">
        <f t="shared" si="26"/>
        <v>28259.916666666668</v>
      </c>
      <c r="K21" s="132">
        <f t="shared" si="26"/>
        <v>15880.217416666666</v>
      </c>
      <c r="L21" s="132">
        <f t="shared" si="26"/>
        <v>13458.19925</v>
      </c>
      <c r="M21" s="132">
        <f t="shared" si="26"/>
        <v>29338.416666666668</v>
      </c>
      <c r="N21" s="132">
        <f t="shared" si="26"/>
        <v>15492.569583333336</v>
      </c>
      <c r="O21" s="132">
        <f t="shared" si="26"/>
        <v>16467.763749999998</v>
      </c>
      <c r="P21" s="132">
        <f t="shared" si="26"/>
        <v>31960.333333333332</v>
      </c>
      <c r="Q21" s="132">
        <f t="shared" si="26"/>
        <v>17817.083333333332</v>
      </c>
      <c r="R21" s="132">
        <f t="shared" si="26"/>
        <v>20246.166666666668</v>
      </c>
      <c r="S21" s="132">
        <f t="shared" si="26"/>
        <v>38063.25</v>
      </c>
      <c r="T21" s="132">
        <f t="shared" si="26"/>
        <v>19227.25</v>
      </c>
      <c r="U21" s="132">
        <f t="shared" si="26"/>
        <v>22177.083333333332</v>
      </c>
      <c r="V21" s="132">
        <f t="shared" si="26"/>
        <v>41404.333333333336</v>
      </c>
      <c r="W21" s="132">
        <f t="shared" si="26"/>
        <v>20014.416666666668</v>
      </c>
      <c r="X21" s="132">
        <f t="shared" si="26"/>
        <v>23244.916666666668</v>
      </c>
      <c r="Y21" s="132">
        <f t="shared" si="26"/>
        <v>43259.333333333336</v>
      </c>
      <c r="Z21" s="132">
        <f t="shared" si="26"/>
        <v>19731.166666666668</v>
      </c>
      <c r="AA21" s="132">
        <f t="shared" si="26"/>
        <v>26590.916666666668</v>
      </c>
      <c r="AB21" s="132">
        <f t="shared" si="26"/>
        <v>46322.083333333336</v>
      </c>
      <c r="AC21" s="132">
        <f t="shared" si="26"/>
        <v>20325.916666666668</v>
      </c>
      <c r="AD21" s="132">
        <f t="shared" si="26"/>
        <v>29490.5</v>
      </c>
      <c r="AE21" s="132">
        <f t="shared" si="26"/>
        <v>49816.416666666664</v>
      </c>
      <c r="AF21" s="132">
        <f t="shared" si="26"/>
        <v>21420.25</v>
      </c>
      <c r="AG21" s="132">
        <f t="shared" si="26"/>
        <v>30760.5</v>
      </c>
      <c r="AH21" s="132">
        <f t="shared" si="26"/>
        <v>52180.75</v>
      </c>
      <c r="AI21" s="132">
        <f t="shared" si="26"/>
        <v>21198.666666666668</v>
      </c>
      <c r="AJ21" s="132">
        <f t="shared" si="26"/>
        <v>30076.916666666668</v>
      </c>
      <c r="AK21" s="132">
        <f t="shared" si="26"/>
        <v>51275.583333333336</v>
      </c>
      <c r="AL21" s="132">
        <f t="shared" si="26"/>
        <v>25270.916666666668</v>
      </c>
      <c r="AM21" s="132">
        <f t="shared" si="26"/>
        <v>33622.75</v>
      </c>
      <c r="AN21" s="132">
        <f t="shared" si="26"/>
        <v>58893.666666666664</v>
      </c>
      <c r="AO21" s="132">
        <f t="shared" si="26"/>
        <v>28751</v>
      </c>
      <c r="AP21" s="132">
        <f t="shared" si="26"/>
        <v>37723.083333333336</v>
      </c>
      <c r="AQ21" s="132">
        <f t="shared" si="26"/>
        <v>66474.083333333328</v>
      </c>
      <c r="AR21" s="132">
        <f t="shared" si="26"/>
        <v>28610.666666666668</v>
      </c>
      <c r="AS21" s="132">
        <f t="shared" si="26"/>
        <v>40754.25</v>
      </c>
      <c r="AT21" s="132">
        <f t="shared" si="26"/>
        <v>69364.916666666672</v>
      </c>
      <c r="AU21" s="132">
        <f t="shared" si="26"/>
        <v>21991.75</v>
      </c>
      <c r="AV21" s="132">
        <f t="shared" si="26"/>
        <v>40914.416666666664</v>
      </c>
      <c r="AW21" s="132">
        <f t="shared" si="26"/>
        <v>62906.166666666664</v>
      </c>
      <c r="AX21" s="132">
        <f t="shared" si="26"/>
        <v>20279.5</v>
      </c>
      <c r="AY21" s="132">
        <f t="shared" si="26"/>
        <v>41263.333333333336</v>
      </c>
      <c r="AZ21" s="132">
        <f t="shared" si="26"/>
        <v>61542.833333333336</v>
      </c>
      <c r="BA21" s="132">
        <f t="shared" si="26"/>
        <v>23331.083333333332</v>
      </c>
      <c r="BB21" s="132">
        <f t="shared" si="26"/>
        <v>44480.75</v>
      </c>
      <c r="BC21" s="132">
        <f t="shared" si="26"/>
        <v>67811.833333333328</v>
      </c>
      <c r="BD21" s="132">
        <f t="shared" si="26"/>
        <v>25453.833333333332</v>
      </c>
      <c r="BE21" s="132">
        <f t="shared" si="26"/>
        <v>48823.166666666664</v>
      </c>
      <c r="BF21" s="132">
        <f t="shared" si="26"/>
        <v>74277</v>
      </c>
      <c r="BG21" s="132">
        <f t="shared" si="26"/>
        <v>25658.333333333332</v>
      </c>
      <c r="BH21" s="132">
        <f t="shared" si="26"/>
        <v>55437.083333333336</v>
      </c>
      <c r="BI21" s="132">
        <f t="shared" si="26"/>
        <v>81095.416666666672</v>
      </c>
      <c r="BJ21" s="132">
        <f t="shared" si="26"/>
        <v>27226.416666666668</v>
      </c>
      <c r="BK21" s="132">
        <f t="shared" si="26"/>
        <v>67040.166666666672</v>
      </c>
      <c r="BL21" s="132">
        <f t="shared" si="26"/>
        <v>94266.583333333328</v>
      </c>
      <c r="BM21" s="132">
        <f t="shared" si="26"/>
        <v>32250.083333333332</v>
      </c>
      <c r="BN21" s="132">
        <f t="shared" si="26"/>
        <v>77572</v>
      </c>
      <c r="BO21" s="132">
        <f t="shared" ref="BO21" si="27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  <c r="BY21" s="132">
        <f>AVERAGE(BY9:BY20)</f>
        <v>43343</v>
      </c>
      <c r="BZ21" s="132">
        <f>AVERAGE(BZ9:BZ20)</f>
        <v>77393</v>
      </c>
      <c r="CA21" s="132">
        <f>+BZ21+BY21</f>
        <v>120736</v>
      </c>
    </row>
    <row r="22" spans="1:79" x14ac:dyDescent="0.2">
      <c r="A22" s="196" t="s">
        <v>25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6" t="s">
        <v>21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tabSelected="1" zoomScale="75" zoomScaleNormal="75" zoomScaleSheetLayoutView="70" workbookViewId="0">
      <pane xSplit="1" topLeftCell="G1" activePane="topRight" state="frozen"/>
      <selection activeCell="G20" sqref="G20"/>
      <selection pane="topRight" activeCell="BU19" sqref="BU19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94" t="s">
        <v>27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95" t="s">
        <v>30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143" customFormat="1" ht="30.6" customHeight="1" x14ac:dyDescent="0.3">
      <c r="A7" s="142" t="s">
        <v>1</v>
      </c>
      <c r="B7" s="202">
        <v>1991</v>
      </c>
      <c r="C7" s="202"/>
      <c r="D7" s="202"/>
      <c r="E7" s="202">
        <v>1992</v>
      </c>
      <c r="F7" s="202"/>
      <c r="G7" s="202"/>
      <c r="H7" s="202">
        <v>1993</v>
      </c>
      <c r="I7" s="202"/>
      <c r="J7" s="202"/>
      <c r="K7" s="202">
        <v>1994</v>
      </c>
      <c r="L7" s="202"/>
      <c r="M7" s="202"/>
      <c r="N7" s="202">
        <v>1995</v>
      </c>
      <c r="O7" s="202"/>
      <c r="P7" s="202"/>
      <c r="Q7" s="202">
        <v>1996</v>
      </c>
      <c r="R7" s="202"/>
      <c r="S7" s="202"/>
      <c r="T7" s="202">
        <v>1997</v>
      </c>
      <c r="U7" s="202"/>
      <c r="V7" s="202"/>
      <c r="W7" s="203">
        <v>1998</v>
      </c>
      <c r="X7" s="203"/>
      <c r="Y7" s="203"/>
      <c r="Z7" s="203">
        <v>1999</v>
      </c>
      <c r="AA7" s="203"/>
      <c r="AB7" s="203"/>
      <c r="AC7" s="202">
        <v>2000</v>
      </c>
      <c r="AD7" s="202"/>
      <c r="AE7" s="202"/>
      <c r="AF7" s="202">
        <v>2001</v>
      </c>
      <c r="AG7" s="202"/>
      <c r="AH7" s="202"/>
      <c r="AI7" s="202">
        <v>2002</v>
      </c>
      <c r="AJ7" s="202"/>
      <c r="AK7" s="202"/>
      <c r="AL7" s="202">
        <v>2003</v>
      </c>
      <c r="AM7" s="202"/>
      <c r="AN7" s="202"/>
      <c r="AO7" s="202">
        <v>2004</v>
      </c>
      <c r="AP7" s="202"/>
      <c r="AQ7" s="202"/>
      <c r="AR7" s="202">
        <v>2005</v>
      </c>
      <c r="AS7" s="202"/>
      <c r="AT7" s="202"/>
      <c r="AU7" s="202">
        <v>2006</v>
      </c>
      <c r="AV7" s="202"/>
      <c r="AW7" s="202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200"/>
    </row>
    <row r="8" spans="1:80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82" t="s">
        <v>5</v>
      </c>
      <c r="BY8" s="144" t="s">
        <v>28</v>
      </c>
      <c r="BZ8" s="144" t="s">
        <v>29</v>
      </c>
      <c r="CA8" s="145" t="s">
        <v>5</v>
      </c>
    </row>
    <row r="9" spans="1:80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  <c r="BY9" s="154">
        <v>112496</v>
      </c>
      <c r="BZ9" s="154">
        <v>8240</v>
      </c>
      <c r="CA9" s="155">
        <f t="shared" ref="CA9:CA20" si="18">+BZ9+BY9</f>
        <v>120736</v>
      </c>
    </row>
    <row r="10" spans="1:80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9">+C10+B10</f>
        <v>31505</v>
      </c>
      <c r="E10" s="157">
        <v>24942.358</v>
      </c>
      <c r="F10" s="157">
        <v>1648.6419999999998</v>
      </c>
      <c r="G10" s="158">
        <f t="shared" ref="G10:G20" si="20">+F10+E10</f>
        <v>26591</v>
      </c>
      <c r="H10" s="157">
        <v>26125.681999999997</v>
      </c>
      <c r="I10" s="157">
        <v>1491.3180000000029</v>
      </c>
      <c r="J10" s="158">
        <f t="shared" ref="J10:J20" si="21">+I10+H10</f>
        <v>27617</v>
      </c>
      <c r="K10" s="157">
        <v>27178.052</v>
      </c>
      <c r="L10" s="157">
        <v>1982.9480000000003</v>
      </c>
      <c r="M10" s="158">
        <f t="shared" ref="M10:M20" si="22">+L10+K10</f>
        <v>29161</v>
      </c>
      <c r="N10" s="157">
        <v>29170.02</v>
      </c>
      <c r="O10" s="157">
        <v>1057.9799999999996</v>
      </c>
      <c r="P10" s="158">
        <f t="shared" ref="P10:P20" si="23">+O10+N10</f>
        <v>30228</v>
      </c>
      <c r="Q10" s="159">
        <v>33290</v>
      </c>
      <c r="R10" s="159">
        <v>2203</v>
      </c>
      <c r="S10" s="158">
        <f t="shared" ref="S10:S20" si="24">+Q10+R10</f>
        <v>35493</v>
      </c>
      <c r="T10" s="159">
        <v>38071</v>
      </c>
      <c r="U10" s="159">
        <v>2519</v>
      </c>
      <c r="V10" s="158">
        <f t="shared" ref="V10:V20" si="25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  <c r="BY10" s="164"/>
      <c r="BZ10" s="164"/>
      <c r="CA10" s="165">
        <f t="shared" si="18"/>
        <v>0</v>
      </c>
    </row>
    <row r="11" spans="1:80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9"/>
        <v>30519</v>
      </c>
      <c r="E11" s="157">
        <v>25169.976000000002</v>
      </c>
      <c r="F11" s="157">
        <v>1721.0239999999976</v>
      </c>
      <c r="G11" s="158">
        <f t="shared" si="20"/>
        <v>26891</v>
      </c>
      <c r="H11" s="157">
        <v>26452.991999999998</v>
      </c>
      <c r="I11" s="157">
        <v>1451.0080000000016</v>
      </c>
      <c r="J11" s="158">
        <f t="shared" si="21"/>
        <v>27904</v>
      </c>
      <c r="K11" s="157">
        <v>27936.09</v>
      </c>
      <c r="L11" s="157">
        <v>1625.9099999999999</v>
      </c>
      <c r="M11" s="158">
        <f t="shared" si="22"/>
        <v>29562</v>
      </c>
      <c r="N11" s="157">
        <v>29058.245999999999</v>
      </c>
      <c r="O11" s="157">
        <v>1022.7540000000008</v>
      </c>
      <c r="P11" s="158">
        <f t="shared" si="23"/>
        <v>30081</v>
      </c>
      <c r="Q11" s="159">
        <v>34164</v>
      </c>
      <c r="R11" s="159">
        <v>2330</v>
      </c>
      <c r="S11" s="158">
        <f t="shared" si="24"/>
        <v>36494</v>
      </c>
      <c r="T11" s="159">
        <v>38064</v>
      </c>
      <c r="U11" s="159">
        <v>2553</v>
      </c>
      <c r="V11" s="158">
        <f t="shared" si="25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  <c r="BY11" s="164"/>
      <c r="BZ11" s="164"/>
      <c r="CA11" s="165">
        <f t="shared" si="18"/>
        <v>0</v>
      </c>
    </row>
    <row r="12" spans="1:80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9"/>
        <v>30244</v>
      </c>
      <c r="E12" s="157">
        <v>25291.504000000001</v>
      </c>
      <c r="F12" s="157">
        <v>1700.4959999999992</v>
      </c>
      <c r="G12" s="158">
        <f t="shared" si="20"/>
        <v>26992</v>
      </c>
      <c r="H12" s="157">
        <v>26780.249599999999</v>
      </c>
      <c r="I12" s="157">
        <v>1507.7504000000008</v>
      </c>
      <c r="J12" s="158">
        <f t="shared" si="21"/>
        <v>28288</v>
      </c>
      <c r="K12" s="157">
        <v>27508.004999999997</v>
      </c>
      <c r="L12" s="157">
        <v>1786.9950000000026</v>
      </c>
      <c r="M12" s="158">
        <f t="shared" si="22"/>
        <v>29295</v>
      </c>
      <c r="N12" s="157">
        <v>29669.493999999999</v>
      </c>
      <c r="O12" s="157">
        <v>1012.5060000000012</v>
      </c>
      <c r="P12" s="158">
        <f t="shared" si="23"/>
        <v>30682</v>
      </c>
      <c r="Q12" s="159">
        <v>35209</v>
      </c>
      <c r="R12" s="159">
        <v>2424</v>
      </c>
      <c r="S12" s="158">
        <f t="shared" si="24"/>
        <v>37633</v>
      </c>
      <c r="T12" s="159">
        <v>38368</v>
      </c>
      <c r="U12" s="159">
        <v>2608</v>
      </c>
      <c r="V12" s="158">
        <f t="shared" si="25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  <c r="BY12" s="166"/>
      <c r="BZ12" s="164"/>
      <c r="CA12" s="165">
        <f t="shared" si="18"/>
        <v>0</v>
      </c>
    </row>
    <row r="13" spans="1:80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9"/>
        <v>29767</v>
      </c>
      <c r="E13" s="157">
        <v>25347.365999999998</v>
      </c>
      <c r="F13" s="157">
        <v>1646.6340000000018</v>
      </c>
      <c r="G13" s="158">
        <f t="shared" si="20"/>
        <v>26994</v>
      </c>
      <c r="H13" s="157">
        <v>26423.535</v>
      </c>
      <c r="I13" s="157">
        <v>1361.4650000000001</v>
      </c>
      <c r="J13" s="158">
        <f t="shared" si="21"/>
        <v>27785</v>
      </c>
      <c r="K13" s="157">
        <v>27550.935999999998</v>
      </c>
      <c r="L13" s="157">
        <v>1821.0640000000021</v>
      </c>
      <c r="M13" s="158">
        <f t="shared" si="22"/>
        <v>29372</v>
      </c>
      <c r="N13" s="157">
        <v>30366.16</v>
      </c>
      <c r="O13" s="157">
        <v>1003.8400000000001</v>
      </c>
      <c r="P13" s="158">
        <f t="shared" si="23"/>
        <v>31370</v>
      </c>
      <c r="Q13" s="159">
        <v>35751</v>
      </c>
      <c r="R13" s="159">
        <v>2433</v>
      </c>
      <c r="S13" s="158">
        <f t="shared" si="24"/>
        <v>38184</v>
      </c>
      <c r="T13" s="159">
        <v>38492</v>
      </c>
      <c r="U13" s="159">
        <v>2614</v>
      </c>
      <c r="V13" s="158">
        <f t="shared" si="25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  <c r="BY13" s="166"/>
      <c r="BZ13" s="164"/>
      <c r="CA13" s="165">
        <f t="shared" si="18"/>
        <v>0</v>
      </c>
    </row>
    <row r="14" spans="1:80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9"/>
        <v>29428</v>
      </c>
      <c r="E14" s="157">
        <v>25243.717000000001</v>
      </c>
      <c r="F14" s="157">
        <v>1697.2829999999994</v>
      </c>
      <c r="G14" s="158">
        <f t="shared" si="20"/>
        <v>26941</v>
      </c>
      <c r="H14" s="157">
        <v>26393.85</v>
      </c>
      <c r="I14" s="157">
        <v>1389.1500000000015</v>
      </c>
      <c r="J14" s="158">
        <f t="shared" si="21"/>
        <v>27783</v>
      </c>
      <c r="K14" s="157">
        <v>27760.207999999999</v>
      </c>
      <c r="L14" s="157">
        <v>1646.7920000000013</v>
      </c>
      <c r="M14" s="158">
        <f t="shared" si="22"/>
        <v>29407</v>
      </c>
      <c r="N14" s="157">
        <v>30492.968000000001</v>
      </c>
      <c r="O14" s="157">
        <v>1008.0319999999992</v>
      </c>
      <c r="P14" s="158">
        <f t="shared" si="23"/>
        <v>31501</v>
      </c>
      <c r="Q14" s="159">
        <v>36008</v>
      </c>
      <c r="R14" s="159">
        <v>2432</v>
      </c>
      <c r="S14" s="158">
        <f t="shared" si="24"/>
        <v>38440</v>
      </c>
      <c r="T14" s="159">
        <v>38901</v>
      </c>
      <c r="U14" s="159">
        <v>2606</v>
      </c>
      <c r="V14" s="158">
        <f t="shared" si="25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  <c r="BY14" s="164"/>
      <c r="BZ14" s="164"/>
      <c r="CA14" s="165">
        <f t="shared" si="18"/>
        <v>0</v>
      </c>
    </row>
    <row r="15" spans="1:80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9"/>
        <v>29339</v>
      </c>
      <c r="E15" s="157">
        <v>25462.862999999998</v>
      </c>
      <c r="F15" s="157">
        <v>1654.1370000000024</v>
      </c>
      <c r="G15" s="158">
        <f t="shared" si="20"/>
        <v>27117</v>
      </c>
      <c r="H15" s="157">
        <v>27282.484</v>
      </c>
      <c r="I15" s="157">
        <v>1345.5159999999996</v>
      </c>
      <c r="J15" s="158">
        <f t="shared" si="21"/>
        <v>28628</v>
      </c>
      <c r="K15" s="157">
        <v>27543.098000000002</v>
      </c>
      <c r="L15" s="157">
        <v>1804.9019999999982</v>
      </c>
      <c r="M15" s="158">
        <f t="shared" si="22"/>
        <v>29348</v>
      </c>
      <c r="N15" s="157">
        <v>30866.615999999998</v>
      </c>
      <c r="O15" s="157">
        <v>1020.3840000000018</v>
      </c>
      <c r="P15" s="158">
        <f t="shared" si="23"/>
        <v>31887</v>
      </c>
      <c r="Q15" s="159">
        <v>36450</v>
      </c>
      <c r="R15" s="159">
        <v>2525</v>
      </c>
      <c r="S15" s="158">
        <f t="shared" si="24"/>
        <v>38975</v>
      </c>
      <c r="T15" s="159">
        <v>38689</v>
      </c>
      <c r="U15" s="159">
        <v>2585</v>
      </c>
      <c r="V15" s="158">
        <f t="shared" si="25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  <c r="BY15" s="164"/>
      <c r="BZ15" s="164"/>
      <c r="CA15" s="165">
        <f t="shared" si="18"/>
        <v>0</v>
      </c>
    </row>
    <row r="16" spans="1:80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9"/>
        <v>28869</v>
      </c>
      <c r="E16" s="157">
        <v>25462.038</v>
      </c>
      <c r="F16" s="157">
        <v>1711.9619999999995</v>
      </c>
      <c r="G16" s="158">
        <f t="shared" si="20"/>
        <v>27174</v>
      </c>
      <c r="H16" s="157">
        <v>26538.606</v>
      </c>
      <c r="I16" s="157">
        <v>1367.3940000000002</v>
      </c>
      <c r="J16" s="158">
        <f t="shared" si="21"/>
        <v>27906</v>
      </c>
      <c r="K16" s="157">
        <v>27539.367000000002</v>
      </c>
      <c r="L16" s="157">
        <v>1851.632999999998</v>
      </c>
      <c r="M16" s="158">
        <f t="shared" si="22"/>
        <v>29391</v>
      </c>
      <c r="N16" s="157">
        <v>31416.917999999998</v>
      </c>
      <c r="O16" s="157">
        <v>1005.0820000000022</v>
      </c>
      <c r="P16" s="158">
        <f t="shared" si="23"/>
        <v>32422</v>
      </c>
      <c r="Q16" s="159">
        <v>36772</v>
      </c>
      <c r="R16" s="159">
        <v>2469</v>
      </c>
      <c r="S16" s="158">
        <f t="shared" si="24"/>
        <v>39241</v>
      </c>
      <c r="T16" s="159">
        <v>39116</v>
      </c>
      <c r="U16" s="159">
        <v>2623</v>
      </c>
      <c r="V16" s="158">
        <f t="shared" si="25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  <c r="BY16" s="164"/>
      <c r="BZ16" s="164"/>
      <c r="CA16" s="165">
        <f t="shared" si="18"/>
        <v>0</v>
      </c>
    </row>
    <row r="17" spans="1:79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9"/>
        <v>29022</v>
      </c>
      <c r="E17" s="157">
        <v>25538.921999999999</v>
      </c>
      <c r="F17" s="157">
        <v>1659.0780000000013</v>
      </c>
      <c r="G17" s="158">
        <f t="shared" si="20"/>
        <v>27198</v>
      </c>
      <c r="H17" s="157">
        <v>27872.05</v>
      </c>
      <c r="I17" s="157">
        <v>1466.9500000000007</v>
      </c>
      <c r="J17" s="158">
        <f t="shared" si="21"/>
        <v>29339</v>
      </c>
      <c r="K17" s="157">
        <v>27360.905000000002</v>
      </c>
      <c r="L17" s="157">
        <v>1902.0949999999975</v>
      </c>
      <c r="M17" s="158">
        <f t="shared" si="22"/>
        <v>29263</v>
      </c>
      <c r="N17" s="157">
        <v>33189.519999999997</v>
      </c>
      <c r="O17" s="157">
        <v>1026.4800000000032</v>
      </c>
      <c r="P17" s="158">
        <f t="shared" si="23"/>
        <v>34216</v>
      </c>
      <c r="Q17" s="159">
        <v>36894</v>
      </c>
      <c r="R17" s="159">
        <v>2525</v>
      </c>
      <c r="S17" s="158">
        <f t="shared" si="24"/>
        <v>39419</v>
      </c>
      <c r="T17" s="159">
        <v>39516</v>
      </c>
      <c r="U17" s="159">
        <v>2603</v>
      </c>
      <c r="V17" s="158">
        <f t="shared" si="25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  <c r="BY17" s="164"/>
      <c r="BZ17" s="164"/>
      <c r="CA17" s="165">
        <f t="shared" si="18"/>
        <v>0</v>
      </c>
    </row>
    <row r="18" spans="1:79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9"/>
        <v>27906</v>
      </c>
      <c r="E18" s="157">
        <v>25432.416000000001</v>
      </c>
      <c r="F18" s="157">
        <v>1855.5839999999989</v>
      </c>
      <c r="G18" s="158">
        <f t="shared" si="20"/>
        <v>27288</v>
      </c>
      <c r="H18" s="157">
        <v>26661.75</v>
      </c>
      <c r="I18" s="157">
        <v>1403.25</v>
      </c>
      <c r="J18" s="158">
        <f t="shared" si="21"/>
        <v>28065</v>
      </c>
      <c r="K18" s="157">
        <v>27287.314000000002</v>
      </c>
      <c r="L18" s="157">
        <v>1834.6859999999979</v>
      </c>
      <c r="M18" s="158">
        <f t="shared" si="22"/>
        <v>29122</v>
      </c>
      <c r="N18" s="157">
        <v>33555.21</v>
      </c>
      <c r="O18" s="157">
        <v>1037.7900000000009</v>
      </c>
      <c r="P18" s="158">
        <f t="shared" si="23"/>
        <v>34593</v>
      </c>
      <c r="Q18" s="159">
        <v>36788</v>
      </c>
      <c r="R18" s="159">
        <v>2518</v>
      </c>
      <c r="S18" s="158">
        <f t="shared" si="24"/>
        <v>39306</v>
      </c>
      <c r="T18" s="159">
        <v>39805</v>
      </c>
      <c r="U18" s="159">
        <v>2649</v>
      </c>
      <c r="V18" s="158">
        <f t="shared" si="25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  <c r="BY18" s="164"/>
      <c r="BZ18" s="164"/>
      <c r="CA18" s="165">
        <f t="shared" si="18"/>
        <v>0</v>
      </c>
    </row>
    <row r="19" spans="1:79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9"/>
        <v>27182</v>
      </c>
      <c r="E19" s="157">
        <v>25546.248000000003</v>
      </c>
      <c r="F19" s="157">
        <v>1746.7519999999968</v>
      </c>
      <c r="G19" s="158">
        <f t="shared" si="20"/>
        <v>27293</v>
      </c>
      <c r="H19" s="157">
        <v>27739.327999999998</v>
      </c>
      <c r="I19" s="157">
        <v>1620.6720000000023</v>
      </c>
      <c r="J19" s="158">
        <f t="shared" si="21"/>
        <v>29360</v>
      </c>
      <c r="K19" s="157">
        <v>27627.38</v>
      </c>
      <c r="L19" s="157">
        <v>1920.619999999999</v>
      </c>
      <c r="M19" s="158">
        <f t="shared" si="22"/>
        <v>29548</v>
      </c>
      <c r="N19" s="157">
        <v>32601.534</v>
      </c>
      <c r="O19" s="157">
        <v>1147.4660000000003</v>
      </c>
      <c r="P19" s="158">
        <f t="shared" si="23"/>
        <v>33749</v>
      </c>
      <c r="Q19" s="159">
        <v>37059</v>
      </c>
      <c r="R19" s="159">
        <v>2515</v>
      </c>
      <c r="S19" s="158">
        <f t="shared" si="24"/>
        <v>39574</v>
      </c>
      <c r="T19" s="159">
        <v>40024</v>
      </c>
      <c r="U19" s="159">
        <v>2677</v>
      </c>
      <c r="V19" s="158">
        <f t="shared" si="25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  <c r="BY19" s="164"/>
      <c r="BZ19" s="164"/>
      <c r="CA19" s="165">
        <f t="shared" si="18"/>
        <v>0</v>
      </c>
    </row>
    <row r="20" spans="1:79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9"/>
        <v>26450</v>
      </c>
      <c r="E20" s="168">
        <v>25622</v>
      </c>
      <c r="F20" s="168">
        <v>1694</v>
      </c>
      <c r="G20" s="169">
        <f t="shared" si="20"/>
        <v>27316</v>
      </c>
      <c r="H20" s="168">
        <v>27344</v>
      </c>
      <c r="I20" s="168">
        <v>1770</v>
      </c>
      <c r="J20" s="169">
        <f t="shared" si="21"/>
        <v>29114</v>
      </c>
      <c r="K20" s="168">
        <v>27526</v>
      </c>
      <c r="L20" s="168">
        <v>1817</v>
      </c>
      <c r="M20" s="169">
        <f t="shared" si="22"/>
        <v>29343</v>
      </c>
      <c r="N20" s="168">
        <v>31689</v>
      </c>
      <c r="O20" s="168">
        <v>1569</v>
      </c>
      <c r="P20" s="169">
        <f t="shared" si="23"/>
        <v>33258</v>
      </c>
      <c r="Q20" s="170">
        <v>37163</v>
      </c>
      <c r="R20" s="170">
        <v>2513</v>
      </c>
      <c r="S20" s="169">
        <f t="shared" si="24"/>
        <v>39676</v>
      </c>
      <c r="T20" s="170">
        <v>39508</v>
      </c>
      <c r="U20" s="170">
        <v>2520</v>
      </c>
      <c r="V20" s="169">
        <f t="shared" si="25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  <c r="BY20" s="176"/>
      <c r="BZ20" s="176"/>
      <c r="CA20" s="177">
        <f t="shared" si="18"/>
        <v>0</v>
      </c>
    </row>
    <row r="21" spans="1:79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6">AVERAGE(C9:C20)</f>
        <v>1500.3158333333347</v>
      </c>
      <c r="D21" s="132">
        <f t="shared" si="26"/>
        <v>29354.75</v>
      </c>
      <c r="E21" s="132">
        <f t="shared" si="26"/>
        <v>25322.402333333332</v>
      </c>
      <c r="F21" s="132">
        <f t="shared" si="26"/>
        <v>1693.2643333333333</v>
      </c>
      <c r="G21" s="132">
        <f t="shared" si="26"/>
        <v>27015.666666666668</v>
      </c>
      <c r="H21" s="132">
        <f t="shared" si="26"/>
        <v>26779.948883333331</v>
      </c>
      <c r="I21" s="132">
        <f t="shared" si="26"/>
        <v>1479.9677833333344</v>
      </c>
      <c r="J21" s="132">
        <f t="shared" si="26"/>
        <v>28259.916666666668</v>
      </c>
      <c r="K21" s="132">
        <f t="shared" si="26"/>
        <v>27506.451916666669</v>
      </c>
      <c r="L21" s="132">
        <f t="shared" si="26"/>
        <v>1831.9647499999994</v>
      </c>
      <c r="M21" s="132">
        <f t="shared" si="26"/>
        <v>29338.416666666668</v>
      </c>
      <c r="N21" s="132">
        <f t="shared" si="26"/>
        <v>30844.653000000002</v>
      </c>
      <c r="O21" s="132">
        <f t="shared" si="26"/>
        <v>1115.6803333333344</v>
      </c>
      <c r="P21" s="132">
        <f t="shared" si="26"/>
        <v>31960.333333333332</v>
      </c>
      <c r="Q21" s="132">
        <f t="shared" si="26"/>
        <v>35634.916666666664</v>
      </c>
      <c r="R21" s="132">
        <f t="shared" si="26"/>
        <v>2428.3333333333335</v>
      </c>
      <c r="S21" s="132">
        <f t="shared" si="26"/>
        <v>38063.25</v>
      </c>
      <c r="T21" s="132">
        <f t="shared" si="26"/>
        <v>38817.5</v>
      </c>
      <c r="U21" s="132">
        <f t="shared" si="26"/>
        <v>2586.9166666666665</v>
      </c>
      <c r="V21" s="132">
        <f t="shared" si="26"/>
        <v>41404.416666666664</v>
      </c>
      <c r="W21" s="132">
        <f t="shared" si="26"/>
        <v>40561.75</v>
      </c>
      <c r="X21" s="132">
        <f t="shared" si="26"/>
        <v>2697.5833333333335</v>
      </c>
      <c r="Y21" s="132">
        <f t="shared" si="26"/>
        <v>43259.333333333336</v>
      </c>
      <c r="Z21" s="132">
        <f t="shared" si="26"/>
        <v>43518.583333333336</v>
      </c>
      <c r="AA21" s="132">
        <f t="shared" si="26"/>
        <v>2803.5</v>
      </c>
      <c r="AB21" s="132">
        <f t="shared" si="26"/>
        <v>46322.083333333336</v>
      </c>
      <c r="AC21" s="132">
        <f t="shared" si="26"/>
        <v>46745.5</v>
      </c>
      <c r="AD21" s="132">
        <f t="shared" si="26"/>
        <v>3070.9166666666665</v>
      </c>
      <c r="AE21" s="132">
        <f t="shared" si="26"/>
        <v>49816.416666666664</v>
      </c>
      <c r="AF21" s="132">
        <f t="shared" si="26"/>
        <v>49011.25</v>
      </c>
      <c r="AG21" s="132">
        <f t="shared" si="26"/>
        <v>3169.5</v>
      </c>
      <c r="AH21" s="132">
        <f t="shared" si="26"/>
        <v>52180.75</v>
      </c>
      <c r="AI21" s="132">
        <f t="shared" si="26"/>
        <v>47929.833333333336</v>
      </c>
      <c r="AJ21" s="132">
        <f t="shared" si="26"/>
        <v>3345.75</v>
      </c>
      <c r="AK21" s="132">
        <f t="shared" si="26"/>
        <v>51275.583333333336</v>
      </c>
      <c r="AL21" s="132">
        <f t="shared" si="26"/>
        <v>54908.333333333336</v>
      </c>
      <c r="AM21" s="132">
        <f t="shared" si="26"/>
        <v>3985.3333333333335</v>
      </c>
      <c r="AN21" s="132">
        <f t="shared" si="26"/>
        <v>58893.666666666664</v>
      </c>
      <c r="AO21" s="132">
        <f t="shared" si="26"/>
        <v>61889</v>
      </c>
      <c r="AP21" s="132">
        <f t="shared" si="26"/>
        <v>4585.083333333333</v>
      </c>
      <c r="AQ21" s="132">
        <f t="shared" si="26"/>
        <v>66474.083333333328</v>
      </c>
      <c r="AR21" s="132">
        <f t="shared" si="26"/>
        <v>64778.416666666664</v>
      </c>
      <c r="AS21" s="132">
        <f t="shared" si="26"/>
        <v>4586.5</v>
      </c>
      <c r="AT21" s="132">
        <f t="shared" si="26"/>
        <v>69364.916666666672</v>
      </c>
      <c r="AU21" s="132">
        <f t="shared" si="26"/>
        <v>59214</v>
      </c>
      <c r="AV21" s="132">
        <f t="shared" si="26"/>
        <v>3692.1666666666665</v>
      </c>
      <c r="AW21" s="132">
        <f t="shared" si="26"/>
        <v>62906.166666666664</v>
      </c>
      <c r="AX21" s="132">
        <f t="shared" si="26"/>
        <v>58037.333333333336</v>
      </c>
      <c r="AY21" s="132">
        <f t="shared" si="26"/>
        <v>3505.5</v>
      </c>
      <c r="AZ21" s="132">
        <f t="shared" si="26"/>
        <v>61542.833333333336</v>
      </c>
      <c r="BA21" s="132">
        <f t="shared" si="26"/>
        <v>63763.5</v>
      </c>
      <c r="BB21" s="132">
        <f t="shared" si="26"/>
        <v>4048.3333333333335</v>
      </c>
      <c r="BC21" s="132">
        <f t="shared" si="26"/>
        <v>67811.833333333328</v>
      </c>
      <c r="BD21" s="132">
        <f t="shared" si="26"/>
        <v>69628.666666666672</v>
      </c>
      <c r="BE21" s="132">
        <f t="shared" si="26"/>
        <v>4648.333333333333</v>
      </c>
      <c r="BF21" s="132">
        <f t="shared" si="26"/>
        <v>74277</v>
      </c>
      <c r="BG21" s="132">
        <f t="shared" si="26"/>
        <v>75810.333333333328</v>
      </c>
      <c r="BH21" s="132">
        <f t="shared" si="26"/>
        <v>5285.083333333333</v>
      </c>
      <c r="BI21" s="132">
        <f t="shared" si="26"/>
        <v>81095.416666666672</v>
      </c>
      <c r="BJ21" s="132">
        <f t="shared" si="26"/>
        <v>87458.083333333328</v>
      </c>
      <c r="BK21" s="132">
        <f t="shared" si="26"/>
        <v>6808.5</v>
      </c>
      <c r="BL21" s="132">
        <f t="shared" si="26"/>
        <v>94266.583333333328</v>
      </c>
      <c r="BM21" s="132">
        <f t="shared" si="26"/>
        <v>101548.33333333333</v>
      </c>
      <c r="BN21" s="132">
        <f t="shared" si="26"/>
        <v>8273.75</v>
      </c>
      <c r="BO21" s="132">
        <f t="shared" ref="BO21" si="27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83">
        <f>+BW21+BV21</f>
        <v>120040.08333333333</v>
      </c>
      <c r="BY21" s="132">
        <f>AVERAGE(BY9:BY20)</f>
        <v>112496</v>
      </c>
      <c r="BZ21" s="132">
        <f>AVERAGE(BZ9:BZ20)</f>
        <v>8240</v>
      </c>
      <c r="CA21" s="178">
        <f>+BZ21+BY21</f>
        <v>120736</v>
      </c>
    </row>
    <row r="22" spans="1:79" x14ac:dyDescent="0.2">
      <c r="A22" s="196" t="s">
        <v>25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6" t="s">
        <v>21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1991 - 2016</vt:lpstr>
      <vt:lpstr>SITUACION JURÍDICA 1991 - 2016</vt:lpstr>
      <vt:lpstr>GÉNERO 1991 - 2016</vt:lpstr>
      <vt:lpstr>'GÉNERO 1991 - 2016'!Área_de_impresión</vt:lpstr>
      <vt:lpstr>'HACINAMIENTO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2016-02-08T15:45:43Z</dcterms:modified>
</cp:coreProperties>
</file>