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GALLOB\Desktop\GRUPO CONTABLE BOGOTÁ\INSTRUCTIVOS\"/>
    </mc:Choice>
  </mc:AlternateContent>
  <bookViews>
    <workbookView xWindow="0" yWindow="0" windowWidth="28800" windowHeight="11730" firstSheet="1" activeTab="1"/>
  </bookViews>
  <sheets>
    <sheet name="PROGRAMACION CONTRACTUAL " sheetId="8" state="hidden" r:id="rId1"/>
    <sheet name="PROGRAMACION CONTRACTUAL" sheetId="11" r:id="rId2"/>
    <sheet name="Hoja1" sheetId="12" r:id="rId3"/>
    <sheet name="GRUPACION " sheetId="7" state="hidden" r:id="rId4"/>
    <sheet name="Hoja3" sheetId="9" state="hidden" r:id="rId5"/>
    <sheet name="SEGUROS" sheetId="10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_______ACA09">'[1]datos formulado'!$L$50</definedName>
    <definedName name="________ACA10">'[1]datos formulado'!$L$51</definedName>
    <definedName name="________ACA11">'[1]datos formulado'!$L$52</definedName>
    <definedName name="________ACA12">'[1]datos formulado'!$L$53</definedName>
    <definedName name="________ACA13">'[1]datos formulado'!$L$54</definedName>
    <definedName name="________ACA14">'[1]datos formulado'!$L$55</definedName>
    <definedName name="________ACA15">'[1]datos formulado'!$L$56</definedName>
    <definedName name="________CAR09">'[1]datos formulado'!$Q$50</definedName>
    <definedName name="________CAR10">'[1]datos formulado'!$Q$51</definedName>
    <definedName name="________CAR11">'[1]datos formulado'!$Q$52</definedName>
    <definedName name="________CAR12">'[1]datos formulado'!$Q$53</definedName>
    <definedName name="________CAR13">'[1]datos formulado'!$Q$54</definedName>
    <definedName name="________CAR14">'[1]datos formulado'!$Q$55</definedName>
    <definedName name="________CAR15">'[1]datos formulado'!$Q$56</definedName>
    <definedName name="________CUC09">'[1]datos formulado'!$J$50</definedName>
    <definedName name="________CUC10">'[1]datos formulado'!$J$51</definedName>
    <definedName name="________CUC11">'[1]datos formulado'!$J$52</definedName>
    <definedName name="________CUC12">'[1]datos formulado'!$J$53</definedName>
    <definedName name="________CUC13">'[1]datos formulado'!$J$54</definedName>
    <definedName name="________CUC14">'[1]datos formulado'!$J$55</definedName>
    <definedName name="________CUC15">'[1]datos formulado'!$J$56</definedName>
    <definedName name="________FLO09">'[1]datos formulado'!$O$50</definedName>
    <definedName name="________FLO10">'[1]datos formulado'!$O$51</definedName>
    <definedName name="________FLO11">'[1]datos formulado'!$O$52</definedName>
    <definedName name="________FLO12">'[1]datos formulado'!$O$53</definedName>
    <definedName name="________FLO13">'[1]datos formulado'!$O$54</definedName>
    <definedName name="________FLO14">'[1]datos formulado'!$O$55</definedName>
    <definedName name="________FLO15">'[1]datos formulado'!$O$56</definedName>
    <definedName name="________GUA09">'[1]datos formulado'!$N$50</definedName>
    <definedName name="________GUA10">'[1]datos formulado'!$N$51</definedName>
    <definedName name="________GUA11">'[1]datos formulado'!$N$52</definedName>
    <definedName name="________GUA12">'[1]datos formulado'!$N$53</definedName>
    <definedName name="________GUA13">'[1]datos formulado'!$N$54</definedName>
    <definedName name="________GUA14">'[1]datos formulado'!$N$55</definedName>
    <definedName name="________GUA15">'[1]datos formulado'!$N$56</definedName>
    <definedName name="________IBA09">'[1]datos formulado'!$S$50</definedName>
    <definedName name="________IBA10">'[1]datos formulado'!$S$51</definedName>
    <definedName name="________IBA11">'[1]datos formulado'!$S$52</definedName>
    <definedName name="________IBA12">'[1]datos formulado'!$S$53</definedName>
    <definedName name="________IBA13">'[1]datos formulado'!$S$54</definedName>
    <definedName name="________IBA14">'[1]datos formulado'!$S$55</definedName>
    <definedName name="________IBA15">'[1]datos formulado'!$S$56</definedName>
    <definedName name="________IPC08">'[1]datos formulado'!$I$59</definedName>
    <definedName name="________IPC09">'[1]datos formulado'!$I$60</definedName>
    <definedName name="________IPC10">'[1]datos formulado'!$I$61</definedName>
    <definedName name="________IPC11">'[1]datos formulado'!$I$62</definedName>
    <definedName name="________IPC12">'[1]datos formulado'!$I$63</definedName>
    <definedName name="________IPC13">'[1]datos formulado'!$I$64</definedName>
    <definedName name="________IPC14">'[1]datos formulado'!$I$65</definedName>
    <definedName name="________JAM09">'[1]datos formulado'!$P$50</definedName>
    <definedName name="________JAM10">'[1]datos formulado'!$P$51</definedName>
    <definedName name="________JAM11">'[1]datos formulado'!$P$52</definedName>
    <definedName name="________JAM12">'[1]datos formulado'!$P$53</definedName>
    <definedName name="________JAM13">'[1]datos formulado'!$P$54</definedName>
    <definedName name="________JAM14">'[1]datos formulado'!$P$55</definedName>
    <definedName name="________JAM15">'[1]datos formulado'!$P$56</definedName>
    <definedName name="________MED09">'[1]datos formulado'!$R$50</definedName>
    <definedName name="________MED10">'[1]datos formulado'!$R$51</definedName>
    <definedName name="________MED11">'[1]datos formulado'!$R$52</definedName>
    <definedName name="________MED12">'[1]datos formulado'!$R$53</definedName>
    <definedName name="________MED13">'[1]datos formulado'!$R$54</definedName>
    <definedName name="________MED14">'[1]datos formulado'!$R$55</definedName>
    <definedName name="________MED15">'[1]datos formulado'!$R$56</definedName>
    <definedName name="________PIC09">'[1]datos formulado'!$M$50</definedName>
    <definedName name="________PIC10">'[1]datos formulado'!$M$51</definedName>
    <definedName name="________PIC11">'[1]datos formulado'!$M$52</definedName>
    <definedName name="________PIC12">'[1]datos formulado'!$M$53</definedName>
    <definedName name="________PIC13">'[1]datos formulado'!$M$54</definedName>
    <definedName name="________PIC14">'[1]datos formulado'!$M$55</definedName>
    <definedName name="________PIC15">'[1]datos formulado'!$M$56</definedName>
    <definedName name="________PTR09">'[1]datos formulado'!$K$50</definedName>
    <definedName name="________PTR10">'[1]datos formulado'!$K$51</definedName>
    <definedName name="________PTR11">'[1]datos formulado'!$K$52</definedName>
    <definedName name="________PTR12">'[1]datos formulado'!$K$53</definedName>
    <definedName name="________PTR13">'[1]datos formulado'!$K$54</definedName>
    <definedName name="________PTR14">'[1]datos formulado'!$K$55</definedName>
    <definedName name="________PTR15">'[1]datos formulado'!$K$56</definedName>
    <definedName name="_______ACA09">'[1]datos formulado'!$L$50</definedName>
    <definedName name="_______ACA10">'[1]datos formulado'!$L$51</definedName>
    <definedName name="_______ACA11">'[1]datos formulado'!$L$52</definedName>
    <definedName name="_______ACA12">'[1]datos formulado'!$L$53</definedName>
    <definedName name="_______ACA13">'[1]datos formulado'!$L$54</definedName>
    <definedName name="_______ACA14">'[1]datos formulado'!$L$55</definedName>
    <definedName name="_______ACA15">'[1]datos formulado'!$L$56</definedName>
    <definedName name="_______CAR09">'[1]datos formulado'!$Q$50</definedName>
    <definedName name="_______CAR10">'[1]datos formulado'!$Q$51</definedName>
    <definedName name="_______CAR11">'[1]datos formulado'!$Q$52</definedName>
    <definedName name="_______CAR12">'[1]datos formulado'!$Q$53</definedName>
    <definedName name="_______CAR13">'[1]datos formulado'!$Q$54</definedName>
    <definedName name="_______CAR14">'[1]datos formulado'!$Q$55</definedName>
    <definedName name="_______CAR15">'[1]datos formulado'!$Q$56</definedName>
    <definedName name="_______CUC09">'[1]datos formulado'!$J$50</definedName>
    <definedName name="_______CUC10">'[1]datos formulado'!$J$51</definedName>
    <definedName name="_______CUC11">'[1]datos formulado'!$J$52</definedName>
    <definedName name="_______CUC12">'[1]datos formulado'!$J$53</definedName>
    <definedName name="_______CUC13">'[1]datos formulado'!$J$54</definedName>
    <definedName name="_______CUC14">'[1]datos formulado'!$J$55</definedName>
    <definedName name="_______CUC15">'[1]datos formulado'!$J$56</definedName>
    <definedName name="_______FLO09">'[1]datos formulado'!$O$50</definedName>
    <definedName name="_______FLO10">'[1]datos formulado'!$O$51</definedName>
    <definedName name="_______FLO11">'[1]datos formulado'!$O$52</definedName>
    <definedName name="_______FLO12">'[1]datos formulado'!$O$53</definedName>
    <definedName name="_______FLO13">'[1]datos formulado'!$O$54</definedName>
    <definedName name="_______FLO14">'[1]datos formulado'!$O$55</definedName>
    <definedName name="_______FLO15">'[1]datos formulado'!$O$56</definedName>
    <definedName name="_______GUA09">'[1]datos formulado'!$N$50</definedName>
    <definedName name="_______GUA10">'[1]datos formulado'!$N$51</definedName>
    <definedName name="_______GUA11">'[1]datos formulado'!$N$52</definedName>
    <definedName name="_______GUA12">'[1]datos formulado'!$N$53</definedName>
    <definedName name="_______GUA13">'[1]datos formulado'!$N$54</definedName>
    <definedName name="_______GUA14">'[1]datos formulado'!$N$55</definedName>
    <definedName name="_______GUA15">'[1]datos formulado'!$N$56</definedName>
    <definedName name="_______IBA09">'[1]datos formulado'!$S$50</definedName>
    <definedName name="_______IBA10">'[1]datos formulado'!$S$51</definedName>
    <definedName name="_______IBA11">'[1]datos formulado'!$S$52</definedName>
    <definedName name="_______IBA12">'[1]datos formulado'!$S$53</definedName>
    <definedName name="_______IBA13">'[1]datos formulado'!$S$54</definedName>
    <definedName name="_______IBA14">'[1]datos formulado'!$S$55</definedName>
    <definedName name="_______IBA15">'[1]datos formulado'!$S$56</definedName>
    <definedName name="_______IPC08">'[1]datos formulado'!$I$59</definedName>
    <definedName name="_______IPC09">'[1]datos formulado'!$I$60</definedName>
    <definedName name="_______IPC10">'[1]datos formulado'!$I$61</definedName>
    <definedName name="_______IPC11">'[1]datos formulado'!$I$62</definedName>
    <definedName name="_______IPC12">'[1]datos formulado'!$I$63</definedName>
    <definedName name="_______IPC13">'[1]datos formulado'!$I$64</definedName>
    <definedName name="_______IPC14">'[1]datos formulado'!$I$65</definedName>
    <definedName name="_______JAM09">'[1]datos formulado'!$P$50</definedName>
    <definedName name="_______JAM10">'[1]datos formulado'!$P$51</definedName>
    <definedName name="_______JAM11">'[1]datos formulado'!$P$52</definedName>
    <definedName name="_______JAM12">'[1]datos formulado'!$P$53</definedName>
    <definedName name="_______JAM13">'[1]datos formulado'!$P$54</definedName>
    <definedName name="_______JAM14">'[1]datos formulado'!$P$55</definedName>
    <definedName name="_______JAM15">'[1]datos formulado'!$P$56</definedName>
    <definedName name="_______MED09">'[1]datos formulado'!$R$50</definedName>
    <definedName name="_______MED10">'[1]datos formulado'!$R$51</definedName>
    <definedName name="_______MED11">'[1]datos formulado'!$R$52</definedName>
    <definedName name="_______MED12">'[1]datos formulado'!$R$53</definedName>
    <definedName name="_______MED13">'[1]datos formulado'!$R$54</definedName>
    <definedName name="_______MED14">'[1]datos formulado'!$R$55</definedName>
    <definedName name="_______MED15">'[1]datos formulado'!$R$56</definedName>
    <definedName name="_______PIC09">'[1]datos formulado'!$M$50</definedName>
    <definedName name="_______PIC10">'[1]datos formulado'!$M$51</definedName>
    <definedName name="_______PIC11">'[1]datos formulado'!$M$52</definedName>
    <definedName name="_______PIC12">'[1]datos formulado'!$M$53</definedName>
    <definedName name="_______PIC13">'[1]datos formulado'!$M$54</definedName>
    <definedName name="_______PIC14">'[1]datos formulado'!$M$55</definedName>
    <definedName name="_______PIC15">'[1]datos formulado'!$M$56</definedName>
    <definedName name="_______PTR09">'[1]datos formulado'!$K$50</definedName>
    <definedName name="_______PTR10">'[1]datos formulado'!$K$51</definedName>
    <definedName name="_______PTR11">'[1]datos formulado'!$K$52</definedName>
    <definedName name="_______PTR12">'[1]datos formulado'!$K$53</definedName>
    <definedName name="_______PTR13">'[1]datos formulado'!$K$54</definedName>
    <definedName name="_______PTR14">'[1]datos formulado'!$K$55</definedName>
    <definedName name="_______PTR15">'[1]datos formulado'!$K$56</definedName>
    <definedName name="______ACA09">'[1]datos formulado'!$L$50</definedName>
    <definedName name="______ACA10">'[1]datos formulado'!$L$51</definedName>
    <definedName name="______ACA11">'[1]datos formulado'!$L$52</definedName>
    <definedName name="______ACA12">'[1]datos formulado'!$L$53</definedName>
    <definedName name="______ACA13">'[1]datos formulado'!$L$54</definedName>
    <definedName name="______ACA14">'[1]datos formulado'!$L$55</definedName>
    <definedName name="______ACA15">'[1]datos formulado'!$L$56</definedName>
    <definedName name="______CAR09">'[1]datos formulado'!$Q$50</definedName>
    <definedName name="______CAR10">'[1]datos formulado'!$Q$51</definedName>
    <definedName name="______CAR11">'[1]datos formulado'!$Q$52</definedName>
    <definedName name="______CAR12">'[1]datos formulado'!$Q$53</definedName>
    <definedName name="______CAR13">'[1]datos formulado'!$Q$54</definedName>
    <definedName name="______CAR14">'[1]datos formulado'!$Q$55</definedName>
    <definedName name="______CAR15">'[1]datos formulado'!$Q$56</definedName>
    <definedName name="______CUC09">'[1]datos formulado'!$J$50</definedName>
    <definedName name="______CUC10">'[1]datos formulado'!$J$51</definedName>
    <definedName name="______CUC11">'[1]datos formulado'!$J$52</definedName>
    <definedName name="______CUC12">'[1]datos formulado'!$J$53</definedName>
    <definedName name="______CUC13">'[1]datos formulado'!$J$54</definedName>
    <definedName name="______CUC14">'[1]datos formulado'!$J$55</definedName>
    <definedName name="______CUC15">'[1]datos formulado'!$J$56</definedName>
    <definedName name="______FLO09">'[1]datos formulado'!$O$50</definedName>
    <definedName name="______FLO10">'[1]datos formulado'!$O$51</definedName>
    <definedName name="______FLO11">'[1]datos formulado'!$O$52</definedName>
    <definedName name="______FLO12">'[1]datos formulado'!$O$53</definedName>
    <definedName name="______FLO13">'[1]datos formulado'!$O$54</definedName>
    <definedName name="______FLO14">'[1]datos formulado'!$O$55</definedName>
    <definedName name="______FLO15">'[1]datos formulado'!$O$56</definedName>
    <definedName name="______GUA09">'[1]datos formulado'!$N$50</definedName>
    <definedName name="______GUA10">'[1]datos formulado'!$N$51</definedName>
    <definedName name="______GUA11">'[1]datos formulado'!$N$52</definedName>
    <definedName name="______GUA12">'[1]datos formulado'!$N$53</definedName>
    <definedName name="______GUA13">'[1]datos formulado'!$N$54</definedName>
    <definedName name="______GUA14">'[1]datos formulado'!$N$55</definedName>
    <definedName name="______GUA15">'[1]datos formulado'!$N$56</definedName>
    <definedName name="______IBA09">'[1]datos formulado'!$S$50</definedName>
    <definedName name="______IBA10">'[1]datos formulado'!$S$51</definedName>
    <definedName name="______IBA11">'[1]datos formulado'!$S$52</definedName>
    <definedName name="______IBA12">'[1]datos formulado'!$S$53</definedName>
    <definedName name="______IBA13">'[1]datos formulado'!$S$54</definedName>
    <definedName name="______IBA14">'[1]datos formulado'!$S$55</definedName>
    <definedName name="______IBA15">'[1]datos formulado'!$S$56</definedName>
    <definedName name="______IPC08">'[1]datos formulado'!$I$59</definedName>
    <definedName name="______IPC09">'[1]datos formulado'!$I$60</definedName>
    <definedName name="______IPC10">'[1]datos formulado'!$I$61</definedName>
    <definedName name="______IPC11">'[1]datos formulado'!$I$62</definedName>
    <definedName name="______IPC12">'[1]datos formulado'!$I$63</definedName>
    <definedName name="______IPC13">'[1]datos formulado'!$I$64</definedName>
    <definedName name="______IPC14">'[1]datos formulado'!$I$65</definedName>
    <definedName name="______JAM09">'[1]datos formulado'!$P$50</definedName>
    <definedName name="______JAM10">'[1]datos formulado'!$P$51</definedName>
    <definedName name="______JAM11">'[1]datos formulado'!$P$52</definedName>
    <definedName name="______JAM12">'[1]datos formulado'!$P$53</definedName>
    <definedName name="______JAM13">'[1]datos formulado'!$P$54</definedName>
    <definedName name="______JAM14">'[1]datos formulado'!$P$55</definedName>
    <definedName name="______JAM15">'[1]datos formulado'!$P$56</definedName>
    <definedName name="______MED09">'[1]datos formulado'!$R$50</definedName>
    <definedName name="______MED10">'[1]datos formulado'!$R$51</definedName>
    <definedName name="______MED11">'[1]datos formulado'!$R$52</definedName>
    <definedName name="______MED12">'[1]datos formulado'!$R$53</definedName>
    <definedName name="______MED13">'[1]datos formulado'!$R$54</definedName>
    <definedName name="______MED14">'[1]datos formulado'!$R$55</definedName>
    <definedName name="______MED15">'[1]datos formulado'!$R$56</definedName>
    <definedName name="______PIC09">'[1]datos formulado'!$M$50</definedName>
    <definedName name="______PIC10">'[1]datos formulado'!$M$51</definedName>
    <definedName name="______PIC11">'[1]datos formulado'!$M$52</definedName>
    <definedName name="______PIC12">'[1]datos formulado'!$M$53</definedName>
    <definedName name="______PIC13">'[1]datos formulado'!$M$54</definedName>
    <definedName name="______PIC14">'[1]datos formulado'!$M$55</definedName>
    <definedName name="______PIC15">'[1]datos formulado'!$M$56</definedName>
    <definedName name="______PTR09">'[1]datos formulado'!$K$50</definedName>
    <definedName name="______PTR10">'[1]datos formulado'!$K$51</definedName>
    <definedName name="______PTR11">'[1]datos formulado'!$K$52</definedName>
    <definedName name="______PTR12">'[1]datos formulado'!$K$53</definedName>
    <definedName name="______PTR13">'[1]datos formulado'!$K$54</definedName>
    <definedName name="______PTR14">'[1]datos formulado'!$K$55</definedName>
    <definedName name="______PTR15">'[1]datos formulado'!$K$56</definedName>
    <definedName name="_____ACA09">'[1]datos formulado'!$L$50</definedName>
    <definedName name="_____ACA10">'[1]datos formulado'!$L$51</definedName>
    <definedName name="_____ACA11">'[1]datos formulado'!$L$52</definedName>
    <definedName name="_____ACA12">'[1]datos formulado'!$L$53</definedName>
    <definedName name="_____ACA13">'[1]datos formulado'!$L$54</definedName>
    <definedName name="_____ACA14">'[1]datos formulado'!$L$55</definedName>
    <definedName name="_____ACA15">'[1]datos formulado'!$L$56</definedName>
    <definedName name="_____CAR09">'[1]datos formulado'!$Q$50</definedName>
    <definedName name="_____CAR10">'[1]datos formulado'!$Q$51</definedName>
    <definedName name="_____CAR11">'[1]datos formulado'!$Q$52</definedName>
    <definedName name="_____CAR12">'[1]datos formulado'!$Q$53</definedName>
    <definedName name="_____CAR13">'[1]datos formulado'!$Q$54</definedName>
    <definedName name="_____CAR14">'[1]datos formulado'!$Q$55</definedName>
    <definedName name="_____CAR15">'[1]datos formulado'!$Q$56</definedName>
    <definedName name="_____CUC09">'[1]datos formulado'!$J$50</definedName>
    <definedName name="_____CUC10">'[1]datos formulado'!$J$51</definedName>
    <definedName name="_____CUC11">'[1]datos formulado'!$J$52</definedName>
    <definedName name="_____CUC12">'[1]datos formulado'!$J$53</definedName>
    <definedName name="_____CUC13">'[1]datos formulado'!$J$54</definedName>
    <definedName name="_____CUC14">'[1]datos formulado'!$J$55</definedName>
    <definedName name="_____CUC15">'[1]datos formulado'!$J$56</definedName>
    <definedName name="_____FLO09">'[1]datos formulado'!$O$50</definedName>
    <definedName name="_____FLO10">'[1]datos formulado'!$O$51</definedName>
    <definedName name="_____FLO11">'[1]datos formulado'!$O$52</definedName>
    <definedName name="_____FLO12">'[1]datos formulado'!$O$53</definedName>
    <definedName name="_____FLO13">'[1]datos formulado'!$O$54</definedName>
    <definedName name="_____FLO14">'[1]datos formulado'!$O$55</definedName>
    <definedName name="_____FLO15">'[1]datos formulado'!$O$56</definedName>
    <definedName name="_____GUA09">'[1]datos formulado'!$N$50</definedName>
    <definedName name="_____GUA10">'[1]datos formulado'!$N$51</definedName>
    <definedName name="_____GUA11">'[1]datos formulado'!$N$52</definedName>
    <definedName name="_____GUA12">'[1]datos formulado'!$N$53</definedName>
    <definedName name="_____GUA13">'[1]datos formulado'!$N$54</definedName>
    <definedName name="_____GUA14">'[1]datos formulado'!$N$55</definedName>
    <definedName name="_____GUA15">'[1]datos formulado'!$N$56</definedName>
    <definedName name="_____IBA09">'[1]datos formulado'!$S$50</definedName>
    <definedName name="_____IBA10">'[1]datos formulado'!$S$51</definedName>
    <definedName name="_____IBA11">'[1]datos formulado'!$S$52</definedName>
    <definedName name="_____IBA12">'[1]datos formulado'!$S$53</definedName>
    <definedName name="_____IBA13">'[1]datos formulado'!$S$54</definedName>
    <definedName name="_____IBA14">'[1]datos formulado'!$S$55</definedName>
    <definedName name="_____IBA15">'[1]datos formulado'!$S$56</definedName>
    <definedName name="_____IPC08">'[1]datos formulado'!$I$59</definedName>
    <definedName name="_____IPC09">'[1]datos formulado'!$I$60</definedName>
    <definedName name="_____IPC10">'[1]datos formulado'!$I$61</definedName>
    <definedName name="_____IPC11">'[1]datos formulado'!$I$62</definedName>
    <definedName name="_____IPC12">'[1]datos formulado'!$I$63</definedName>
    <definedName name="_____IPC13">'[1]datos formulado'!$I$64</definedName>
    <definedName name="_____IPC14">'[1]datos formulado'!$I$65</definedName>
    <definedName name="_____JAM09">'[1]datos formulado'!$P$50</definedName>
    <definedName name="_____JAM10">'[1]datos formulado'!$P$51</definedName>
    <definedName name="_____JAM11">'[1]datos formulado'!$P$52</definedName>
    <definedName name="_____JAM12">'[1]datos formulado'!$P$53</definedName>
    <definedName name="_____JAM13">'[1]datos formulado'!$P$54</definedName>
    <definedName name="_____JAM14">'[1]datos formulado'!$P$55</definedName>
    <definedName name="_____JAM15">'[1]datos formulado'!$P$56</definedName>
    <definedName name="_____MED09">'[1]datos formulado'!$R$50</definedName>
    <definedName name="_____MED10">'[1]datos formulado'!$R$51</definedName>
    <definedName name="_____MED11">'[1]datos formulado'!$R$52</definedName>
    <definedName name="_____MED12">'[1]datos formulado'!$R$53</definedName>
    <definedName name="_____MED13">'[1]datos formulado'!$R$54</definedName>
    <definedName name="_____MED14">'[1]datos formulado'!$R$55</definedName>
    <definedName name="_____MED15">'[1]datos formulado'!$R$56</definedName>
    <definedName name="_____PIC09">'[1]datos formulado'!$M$50</definedName>
    <definedName name="_____PIC10">'[1]datos formulado'!$M$51</definedName>
    <definedName name="_____PIC11">'[1]datos formulado'!$M$52</definedName>
    <definedName name="_____PIC12">'[1]datos formulado'!$M$53</definedName>
    <definedName name="_____PIC13">'[1]datos formulado'!$M$54</definedName>
    <definedName name="_____PIC14">'[1]datos formulado'!$M$55</definedName>
    <definedName name="_____PIC15">'[1]datos formulado'!$M$56</definedName>
    <definedName name="_____PTR09">'[1]datos formulado'!$K$50</definedName>
    <definedName name="_____PTR10">'[1]datos formulado'!$K$51</definedName>
    <definedName name="_____PTR11">'[1]datos formulado'!$K$52</definedName>
    <definedName name="_____PTR12">'[1]datos formulado'!$K$53</definedName>
    <definedName name="_____PTR13">'[1]datos formulado'!$K$54</definedName>
    <definedName name="_____PTR14">'[1]datos formulado'!$K$55</definedName>
    <definedName name="_____PTR15">'[1]datos formulado'!$K$56</definedName>
    <definedName name="____ACA09">'[1]datos formulado'!$L$50</definedName>
    <definedName name="____ACA10">'[1]datos formulado'!$L$51</definedName>
    <definedName name="____ACA11">'[1]datos formulado'!$L$52</definedName>
    <definedName name="____ACA12">'[1]datos formulado'!$L$53</definedName>
    <definedName name="____ACA13">'[1]datos formulado'!$L$54</definedName>
    <definedName name="____ACA14">'[1]datos formulado'!$L$55</definedName>
    <definedName name="____ACA15">'[1]datos formulado'!$L$56</definedName>
    <definedName name="____CAR09">'[1]datos formulado'!$Q$50</definedName>
    <definedName name="____CAR10">'[1]datos formulado'!$Q$51</definedName>
    <definedName name="____CAR11">'[1]datos formulado'!$Q$52</definedName>
    <definedName name="____CAR12">'[1]datos formulado'!$Q$53</definedName>
    <definedName name="____CAR13">'[1]datos formulado'!$Q$54</definedName>
    <definedName name="____CAR14">'[1]datos formulado'!$Q$55</definedName>
    <definedName name="____CAR15">'[1]datos formulado'!$Q$56</definedName>
    <definedName name="____CUC09">'[1]datos formulado'!$J$50</definedName>
    <definedName name="____CUC10">'[1]datos formulado'!$J$51</definedName>
    <definedName name="____CUC11">'[1]datos formulado'!$J$52</definedName>
    <definedName name="____CUC12">'[1]datos formulado'!$J$53</definedName>
    <definedName name="____CUC13">'[1]datos formulado'!$J$54</definedName>
    <definedName name="____CUC14">'[1]datos formulado'!$J$55</definedName>
    <definedName name="____CUC15">'[1]datos formulado'!$J$56</definedName>
    <definedName name="____FLO09">'[1]datos formulado'!$O$50</definedName>
    <definedName name="____FLO10">'[1]datos formulado'!$O$51</definedName>
    <definedName name="____FLO11">'[1]datos formulado'!$O$52</definedName>
    <definedName name="____FLO12">'[1]datos formulado'!$O$53</definedName>
    <definedName name="____FLO13">'[1]datos formulado'!$O$54</definedName>
    <definedName name="____FLO14">'[1]datos formulado'!$O$55</definedName>
    <definedName name="____FLO15">'[1]datos formulado'!$O$56</definedName>
    <definedName name="____GUA09">'[1]datos formulado'!$N$50</definedName>
    <definedName name="____GUA10">'[1]datos formulado'!$N$51</definedName>
    <definedName name="____GUA11">'[1]datos formulado'!$N$52</definedName>
    <definedName name="____GUA12">'[1]datos formulado'!$N$53</definedName>
    <definedName name="____GUA13">'[1]datos formulado'!$N$54</definedName>
    <definedName name="____GUA14">'[1]datos formulado'!$N$55</definedName>
    <definedName name="____GUA15">'[1]datos formulado'!$N$56</definedName>
    <definedName name="____IBA09">'[1]datos formulado'!$S$50</definedName>
    <definedName name="____IBA10">'[1]datos formulado'!$S$51</definedName>
    <definedName name="____IBA11">'[1]datos formulado'!$S$52</definedName>
    <definedName name="____IBA12">'[1]datos formulado'!$S$53</definedName>
    <definedName name="____IBA13">'[1]datos formulado'!$S$54</definedName>
    <definedName name="____IBA14">'[1]datos formulado'!$S$55</definedName>
    <definedName name="____IBA15">'[1]datos formulado'!$S$56</definedName>
    <definedName name="____IPC08">'[1]datos formulado'!$I$59</definedName>
    <definedName name="____IPC09">'[1]datos formulado'!$I$60</definedName>
    <definedName name="____IPC10">'[1]datos formulado'!$I$61</definedName>
    <definedName name="____IPC11">'[1]datos formulado'!$I$62</definedName>
    <definedName name="____IPC12">'[1]datos formulado'!$I$63</definedName>
    <definedName name="____IPC13">'[1]datos formulado'!$I$64</definedName>
    <definedName name="____IPC14">'[1]datos formulado'!$I$65</definedName>
    <definedName name="____JAM09">'[1]datos formulado'!$P$50</definedName>
    <definedName name="____JAM10">'[1]datos formulado'!$P$51</definedName>
    <definedName name="____JAM11">'[1]datos formulado'!$P$52</definedName>
    <definedName name="____JAM12">'[1]datos formulado'!$P$53</definedName>
    <definedName name="____JAM13">'[1]datos formulado'!$P$54</definedName>
    <definedName name="____JAM14">'[1]datos formulado'!$P$55</definedName>
    <definedName name="____JAM15">'[1]datos formulado'!$P$56</definedName>
    <definedName name="____MED09">'[1]datos formulado'!$R$50</definedName>
    <definedName name="____MED10">'[1]datos formulado'!$R$51</definedName>
    <definedName name="____MED11">'[1]datos formulado'!$R$52</definedName>
    <definedName name="____MED12">'[1]datos formulado'!$R$53</definedName>
    <definedName name="____MED13">'[1]datos formulado'!$R$54</definedName>
    <definedName name="____MED14">'[1]datos formulado'!$R$55</definedName>
    <definedName name="____MED15">'[1]datos formulado'!$R$56</definedName>
    <definedName name="____PIC09">'[1]datos formulado'!$M$50</definedName>
    <definedName name="____PIC10">'[1]datos formulado'!$M$51</definedName>
    <definedName name="____PIC11">'[1]datos formulado'!$M$52</definedName>
    <definedName name="____PIC12">'[1]datos formulado'!$M$53</definedName>
    <definedName name="____PIC13">'[1]datos formulado'!$M$54</definedName>
    <definedName name="____PIC14">'[1]datos formulado'!$M$55</definedName>
    <definedName name="____PIC15">'[1]datos formulado'!$M$56</definedName>
    <definedName name="____PTR09">'[1]datos formulado'!$K$50</definedName>
    <definedName name="____PTR10">'[1]datos formulado'!$K$51</definedName>
    <definedName name="____PTR11">'[1]datos formulado'!$K$52</definedName>
    <definedName name="____PTR12">'[1]datos formulado'!$K$53</definedName>
    <definedName name="____PTR13">'[1]datos formulado'!$K$54</definedName>
    <definedName name="____PTR14">'[1]datos formulado'!$K$55</definedName>
    <definedName name="____PTR15">'[1]datos formulado'!$K$56</definedName>
    <definedName name="___ACA09">'[1]datos formulado'!$L$50</definedName>
    <definedName name="___ACA10">'[1]datos formulado'!$L$51</definedName>
    <definedName name="___ACA11">'[1]datos formulado'!$L$52</definedName>
    <definedName name="___ACA12">'[1]datos formulado'!$L$53</definedName>
    <definedName name="___ACA13">'[1]datos formulado'!$L$54</definedName>
    <definedName name="___ACA14">'[1]datos formulado'!$L$55</definedName>
    <definedName name="___ACA15">'[1]datos formulado'!$L$56</definedName>
    <definedName name="___CAR09">'[1]datos formulado'!$Q$50</definedName>
    <definedName name="___CAR10">'[1]datos formulado'!$Q$51</definedName>
    <definedName name="___CAR11">'[1]datos formulado'!$Q$52</definedName>
    <definedName name="___CAR12">'[1]datos formulado'!$Q$53</definedName>
    <definedName name="___CAR13">'[1]datos formulado'!$Q$54</definedName>
    <definedName name="___CAR14">'[1]datos formulado'!$Q$55</definedName>
    <definedName name="___CAR15">'[1]datos formulado'!$Q$56</definedName>
    <definedName name="___CUC09">'[1]datos formulado'!$J$50</definedName>
    <definedName name="___CUC10">'[1]datos formulado'!$J$51</definedName>
    <definedName name="___CUC11">'[1]datos formulado'!$J$52</definedName>
    <definedName name="___CUC12">'[1]datos formulado'!$J$53</definedName>
    <definedName name="___CUC13">'[1]datos formulado'!$J$54</definedName>
    <definedName name="___CUC14">'[1]datos formulado'!$J$55</definedName>
    <definedName name="___CUC15">'[1]datos formulado'!$J$56</definedName>
    <definedName name="___FLO09">'[1]datos formulado'!$O$50</definedName>
    <definedName name="___FLO10">'[1]datos formulado'!$O$51</definedName>
    <definedName name="___FLO11">'[1]datos formulado'!$O$52</definedName>
    <definedName name="___FLO12">'[1]datos formulado'!$O$53</definedName>
    <definedName name="___FLO13">'[1]datos formulado'!$O$54</definedName>
    <definedName name="___FLO14">'[1]datos formulado'!$O$55</definedName>
    <definedName name="___FLO15">'[1]datos formulado'!$O$56</definedName>
    <definedName name="___GUA09">'[1]datos formulado'!$N$50</definedName>
    <definedName name="___GUA10">'[1]datos formulado'!$N$51</definedName>
    <definedName name="___GUA11">'[1]datos formulado'!$N$52</definedName>
    <definedName name="___GUA12">'[1]datos formulado'!$N$53</definedName>
    <definedName name="___GUA13">'[1]datos formulado'!$N$54</definedName>
    <definedName name="___GUA14">'[1]datos formulado'!$N$55</definedName>
    <definedName name="___GUA15">'[1]datos formulado'!$N$56</definedName>
    <definedName name="___IBA09">'[1]datos formulado'!$S$50</definedName>
    <definedName name="___IBA10">'[1]datos formulado'!$S$51</definedName>
    <definedName name="___IBA11">'[1]datos formulado'!$S$52</definedName>
    <definedName name="___IBA12">'[1]datos formulado'!$S$53</definedName>
    <definedName name="___IBA13">'[1]datos formulado'!$S$54</definedName>
    <definedName name="___IBA14">'[1]datos formulado'!$S$55</definedName>
    <definedName name="___IBA15">'[1]datos formulado'!$S$56</definedName>
    <definedName name="___IPC08">'[1]datos formulado'!$I$59</definedName>
    <definedName name="___IPC09">'[1]datos formulado'!$I$60</definedName>
    <definedName name="___IPC10">'[1]datos formulado'!$I$61</definedName>
    <definedName name="___IPC11">'[1]datos formulado'!$I$62</definedName>
    <definedName name="___IPC12">'[1]datos formulado'!$I$63</definedName>
    <definedName name="___IPC13">'[1]datos formulado'!$I$64</definedName>
    <definedName name="___IPC14">'[1]datos formulado'!$I$65</definedName>
    <definedName name="___JAM09">'[1]datos formulado'!$P$50</definedName>
    <definedName name="___JAM10">'[1]datos formulado'!$P$51</definedName>
    <definedName name="___JAM11">'[1]datos formulado'!$P$52</definedName>
    <definedName name="___JAM12">'[1]datos formulado'!$P$53</definedName>
    <definedName name="___JAM13">'[1]datos formulado'!$P$54</definedName>
    <definedName name="___JAM14">'[1]datos formulado'!$P$55</definedName>
    <definedName name="___JAM15">'[1]datos formulado'!$P$56</definedName>
    <definedName name="___MED09">'[1]datos formulado'!$R$50</definedName>
    <definedName name="___MED10">'[1]datos formulado'!$R$51</definedName>
    <definedName name="___MED11">'[1]datos formulado'!$R$52</definedName>
    <definedName name="___MED12">'[1]datos formulado'!$R$53</definedName>
    <definedName name="___MED13">'[1]datos formulado'!$R$54</definedName>
    <definedName name="___MED14">'[1]datos formulado'!$R$55</definedName>
    <definedName name="___MED15">'[1]datos formulado'!$R$56</definedName>
    <definedName name="___PIC09">'[1]datos formulado'!$M$50</definedName>
    <definedName name="___PIC10">'[1]datos formulado'!$M$51</definedName>
    <definedName name="___PIC11">'[1]datos formulado'!$M$52</definedName>
    <definedName name="___PIC12">'[1]datos formulado'!$M$53</definedName>
    <definedName name="___PIC13">'[1]datos formulado'!$M$54</definedName>
    <definedName name="___PIC14">'[1]datos formulado'!$M$55</definedName>
    <definedName name="___PIC15">'[1]datos formulado'!$M$56</definedName>
    <definedName name="___PTR09">'[1]datos formulado'!$K$50</definedName>
    <definedName name="___PTR10">'[1]datos formulado'!$K$51</definedName>
    <definedName name="___PTR11">'[1]datos formulado'!$K$52</definedName>
    <definedName name="___PTR12">'[1]datos formulado'!$K$53</definedName>
    <definedName name="___PTR13">'[1]datos formulado'!$K$54</definedName>
    <definedName name="___PTR14">'[1]datos formulado'!$K$55</definedName>
    <definedName name="___PTR15">'[1]datos formulado'!$K$56</definedName>
    <definedName name="__ACA09">'[1]datos formulado'!$L$50</definedName>
    <definedName name="__ACA10">'[1]datos formulado'!$L$51</definedName>
    <definedName name="__ACA11">'[1]datos formulado'!$L$52</definedName>
    <definedName name="__ACA12">'[1]datos formulado'!$L$53</definedName>
    <definedName name="__ACA13">'[1]datos formulado'!$L$54</definedName>
    <definedName name="__ACA14">'[1]datos formulado'!$L$55</definedName>
    <definedName name="__ACA15">'[1]datos formulado'!$L$56</definedName>
    <definedName name="__CAR09">'[1]datos formulado'!$Q$50</definedName>
    <definedName name="__CAR10">'[1]datos formulado'!$Q$51</definedName>
    <definedName name="__CAR11">'[1]datos formulado'!$Q$52</definedName>
    <definedName name="__CAR12">'[1]datos formulado'!$Q$53</definedName>
    <definedName name="__CAR13">'[1]datos formulado'!$Q$54</definedName>
    <definedName name="__CAR14">'[1]datos formulado'!$Q$55</definedName>
    <definedName name="__CAR15">'[1]datos formulado'!$Q$56</definedName>
    <definedName name="__CUC09">'[1]datos formulado'!$J$50</definedName>
    <definedName name="__CUC10">'[1]datos formulado'!$J$51</definedName>
    <definedName name="__CUC11">'[1]datos formulado'!$J$52</definedName>
    <definedName name="__CUC12">'[1]datos formulado'!$J$53</definedName>
    <definedName name="__CUC13">'[1]datos formulado'!$J$54</definedName>
    <definedName name="__CUC14">'[1]datos formulado'!$J$55</definedName>
    <definedName name="__CUC15">'[1]datos formulado'!$J$56</definedName>
    <definedName name="__FLO09">'[1]datos formulado'!$O$50</definedName>
    <definedName name="__FLO10">'[1]datos formulado'!$O$51</definedName>
    <definedName name="__FLO11">'[1]datos formulado'!$O$52</definedName>
    <definedName name="__FLO12">'[1]datos formulado'!$O$53</definedName>
    <definedName name="__FLO13">'[1]datos formulado'!$O$54</definedName>
    <definedName name="__FLO14">'[1]datos formulado'!$O$55</definedName>
    <definedName name="__FLO15">'[1]datos formulado'!$O$56</definedName>
    <definedName name="__GUA09">'[1]datos formulado'!$N$50</definedName>
    <definedName name="__GUA10">'[1]datos formulado'!$N$51</definedName>
    <definedName name="__GUA11">'[1]datos formulado'!$N$52</definedName>
    <definedName name="__GUA12">'[1]datos formulado'!$N$53</definedName>
    <definedName name="__GUA13">'[1]datos formulado'!$N$54</definedName>
    <definedName name="__GUA14">'[1]datos formulado'!$N$55</definedName>
    <definedName name="__GUA15">'[1]datos formulado'!$N$56</definedName>
    <definedName name="__IBA09">'[1]datos formulado'!$S$50</definedName>
    <definedName name="__IBA10">'[1]datos formulado'!$S$51</definedName>
    <definedName name="__IBA11">'[1]datos formulado'!$S$52</definedName>
    <definedName name="__IBA12">'[1]datos formulado'!$S$53</definedName>
    <definedName name="__IBA13">'[1]datos formulado'!$S$54</definedName>
    <definedName name="__IBA14">'[1]datos formulado'!$S$55</definedName>
    <definedName name="__IBA15">'[1]datos formulado'!$S$56</definedName>
    <definedName name="__IPC08">'[1]datos formulado'!$I$59</definedName>
    <definedName name="__IPC09">'[1]datos formulado'!$I$60</definedName>
    <definedName name="__IPC10">'[1]datos formulado'!$I$61</definedName>
    <definedName name="__IPC11">'[1]datos formulado'!$I$62</definedName>
    <definedName name="__IPC12">'[1]datos formulado'!$I$63</definedName>
    <definedName name="__IPC13">'[1]datos formulado'!$I$64</definedName>
    <definedName name="__IPC14">'[1]datos formulado'!$I$65</definedName>
    <definedName name="__JAM09">'[1]datos formulado'!$P$50</definedName>
    <definedName name="__JAM10">'[1]datos formulado'!$P$51</definedName>
    <definedName name="__JAM11">'[1]datos formulado'!$P$52</definedName>
    <definedName name="__JAM12">'[1]datos formulado'!$P$53</definedName>
    <definedName name="__JAM13">'[1]datos formulado'!$P$54</definedName>
    <definedName name="__JAM14">'[1]datos formulado'!$P$55</definedName>
    <definedName name="__JAM15">'[1]datos formulado'!$P$56</definedName>
    <definedName name="__MED09">'[1]datos formulado'!$R$50</definedName>
    <definedName name="__MED10">'[1]datos formulado'!$R$51</definedName>
    <definedName name="__MED11">'[1]datos formulado'!$R$52</definedName>
    <definedName name="__MED12">'[1]datos formulado'!$R$53</definedName>
    <definedName name="__MED13">'[1]datos formulado'!$R$54</definedName>
    <definedName name="__MED14">'[1]datos formulado'!$R$55</definedName>
    <definedName name="__MED15">'[1]datos formulado'!$R$56</definedName>
    <definedName name="__PIC09">'[1]datos formulado'!$M$50</definedName>
    <definedName name="__PIC10">'[1]datos formulado'!$M$51</definedName>
    <definedName name="__PIC11">'[1]datos formulado'!$M$52</definedName>
    <definedName name="__PIC12">'[1]datos formulado'!$M$53</definedName>
    <definedName name="__PIC13">'[1]datos formulado'!$M$54</definedName>
    <definedName name="__PIC14">'[1]datos formulado'!$M$55</definedName>
    <definedName name="__PIC15">'[1]datos formulado'!$M$56</definedName>
    <definedName name="__PTR09">'[1]datos formulado'!$K$50</definedName>
    <definedName name="__PTR10">'[1]datos formulado'!$K$51</definedName>
    <definedName name="__PTR11">'[1]datos formulado'!$K$52</definedName>
    <definedName name="__PTR12">'[1]datos formulado'!$K$53</definedName>
    <definedName name="__PTR13">'[1]datos formulado'!$K$54</definedName>
    <definedName name="__PTR14">'[1]datos formulado'!$K$55</definedName>
    <definedName name="__PTR15">'[1]datos formulado'!$K$56</definedName>
    <definedName name="_ACA09">'[2]datos formulado'!$L$50</definedName>
    <definedName name="_ACA10">'[2]datos formulado'!$L$51</definedName>
    <definedName name="_ACA11">'[2]datos formulado'!$L$52</definedName>
    <definedName name="_ACA12">'[2]datos formulado'!$L$53</definedName>
    <definedName name="_ACA13">'[2]datos formulado'!$L$54</definedName>
    <definedName name="_ACA14">'[2]datos formulado'!$L$55</definedName>
    <definedName name="_ACA15">'[2]datos formulado'!$L$56</definedName>
    <definedName name="_CAR09">'[2]datos formulado'!$Q$50</definedName>
    <definedName name="_CAR10">'[2]datos formulado'!$Q$51</definedName>
    <definedName name="_CAR11">'[2]datos formulado'!$Q$52</definedName>
    <definedName name="_CAR12">'[2]datos formulado'!$Q$53</definedName>
    <definedName name="_CAR13">'[2]datos formulado'!$Q$54</definedName>
    <definedName name="_CAR14">'[2]datos formulado'!$Q$55</definedName>
    <definedName name="_CAR15">'[2]datos formulado'!$Q$56</definedName>
    <definedName name="_CUC09">'[2]datos formulado'!$J$50</definedName>
    <definedName name="_CUC10">'[2]datos formulado'!$J$51</definedName>
    <definedName name="_CUC11">'[2]datos formulado'!$J$52</definedName>
    <definedName name="_CUC12">'[2]datos formulado'!$J$53</definedName>
    <definedName name="_CUC13">'[2]datos formulado'!$J$54</definedName>
    <definedName name="_CUC14">'[2]datos formulado'!$J$55</definedName>
    <definedName name="_CUC15">'[2]datos formulado'!$J$56</definedName>
    <definedName name="_xlnm._FilterDatabase" localSheetId="4" hidden="1">Hoja3!$A$9:$O$143</definedName>
    <definedName name="_xlnm._FilterDatabase" localSheetId="1" hidden="1">'PROGRAMACION CONTRACTUAL'!$A$6:$AK$566</definedName>
    <definedName name="_xlnm._FilterDatabase" localSheetId="0" hidden="1">'PROGRAMACION CONTRACTUAL '!$A$6:$AH$546</definedName>
    <definedName name="_FLO09">'[2]datos formulado'!$O$50</definedName>
    <definedName name="_FLO10">'[2]datos formulado'!$O$51</definedName>
    <definedName name="_FLO11">'[2]datos formulado'!$O$52</definedName>
    <definedName name="_FLO12">'[2]datos formulado'!$O$53</definedName>
    <definedName name="_FLO13">'[2]datos formulado'!$O$54</definedName>
    <definedName name="_FLO14">'[2]datos formulado'!$O$55</definedName>
    <definedName name="_FLO15">'[2]datos formulado'!$O$56</definedName>
    <definedName name="_GUA09">'[2]datos formulado'!$N$50</definedName>
    <definedName name="_GUA10">'[2]datos formulado'!$N$51</definedName>
    <definedName name="_GUA11">'[2]datos formulado'!$N$52</definedName>
    <definedName name="_GUA12">'[2]datos formulado'!$N$53</definedName>
    <definedName name="_GUA13">'[2]datos formulado'!$N$54</definedName>
    <definedName name="_GUA14">'[2]datos formulado'!$N$55</definedName>
    <definedName name="_GUA15">'[2]datos formulado'!$N$56</definedName>
    <definedName name="_IBA09">'[2]datos formulado'!$S$50</definedName>
    <definedName name="_IBA10">'[2]datos formulado'!$S$51</definedName>
    <definedName name="_IBA11">'[2]datos formulado'!$S$52</definedName>
    <definedName name="_IBA12">'[2]datos formulado'!$S$53</definedName>
    <definedName name="_IBA13">'[2]datos formulado'!$S$54</definedName>
    <definedName name="_IBA14">'[2]datos formulado'!$S$55</definedName>
    <definedName name="_IBA15">'[2]datos formulado'!$S$56</definedName>
    <definedName name="_IPC08">'[2]datos formulado'!$I$59</definedName>
    <definedName name="_IPC09">'[2]datos formulado'!$I$60</definedName>
    <definedName name="_IPC10">'[2]datos formulado'!$I$61</definedName>
    <definedName name="_IPC11">'[2]datos formulado'!$I$62</definedName>
    <definedName name="_IPC12">'[2]datos formulado'!$I$63</definedName>
    <definedName name="_IPC13">'[2]datos formulado'!$I$64</definedName>
    <definedName name="_IPC14">'[2]datos formulado'!$I$65</definedName>
    <definedName name="_JAM09">'[2]datos formulado'!$P$50</definedName>
    <definedName name="_JAM10">'[2]datos formulado'!$P$51</definedName>
    <definedName name="_JAM11">'[2]datos formulado'!$P$52</definedName>
    <definedName name="_JAM12">'[2]datos formulado'!$P$53</definedName>
    <definedName name="_JAM13">'[2]datos formulado'!$P$54</definedName>
    <definedName name="_JAM14">'[2]datos formulado'!$P$55</definedName>
    <definedName name="_JAM15">'[2]datos formulado'!$P$56</definedName>
    <definedName name="_MED09">'[2]datos formulado'!$R$50</definedName>
    <definedName name="_MED10">'[2]datos formulado'!$R$51</definedName>
    <definedName name="_MED11">'[2]datos formulado'!$R$52</definedName>
    <definedName name="_MED12">'[2]datos formulado'!$R$53</definedName>
    <definedName name="_MED13">'[2]datos formulado'!$R$54</definedName>
    <definedName name="_MED14">'[2]datos formulado'!$R$55</definedName>
    <definedName name="_MED15">'[2]datos formulado'!$R$56</definedName>
    <definedName name="_Order1" hidden="1">255</definedName>
    <definedName name="_PIC09">'[2]datos formulado'!$M$50</definedName>
    <definedName name="_PIC10">'[2]datos formulado'!$M$51</definedName>
    <definedName name="_PIC11">'[2]datos formulado'!$M$52</definedName>
    <definedName name="_PIC12">'[2]datos formulado'!$M$53</definedName>
    <definedName name="_PIC13">'[2]datos formulado'!$M$54</definedName>
    <definedName name="_PIC14">'[2]datos formulado'!$M$55</definedName>
    <definedName name="_PIC15">'[2]datos formulado'!$M$56</definedName>
    <definedName name="_PTR09">'[2]datos formulado'!$K$50</definedName>
    <definedName name="_PTR10">'[2]datos formulado'!$K$51</definedName>
    <definedName name="_PTR11">'[2]datos formulado'!$K$52</definedName>
    <definedName name="_PTR12">'[2]datos formulado'!$K$53</definedName>
    <definedName name="_PTR13">'[2]datos formulado'!$K$54</definedName>
    <definedName name="_PTR14">'[2]datos formulado'!$K$55</definedName>
    <definedName name="_PTR15">'[2]datos formulado'!$K$56</definedName>
    <definedName name="_Sort" hidden="1">'[3]FUG-FEB97'!$D$15:$J$66</definedName>
    <definedName name="_xlnm.Print_Area" localSheetId="1">'PROGRAMACION CONTRACTUAL'!$A$1:$R$582</definedName>
    <definedName name="_xlnm.Database" localSheetId="1">[4]PLANTA96!#REF!</definedName>
    <definedName name="_xlnm.Database" localSheetId="0">[4]PLANTA96!#REF!</definedName>
    <definedName name="_xlnm.Database">[4]PLANTA96!#REF!</definedName>
    <definedName name="_xlnm.Print_Titles" localSheetId="1">'PROGRAMACION CONTRACTUAL'!$1:$6</definedName>
    <definedName name="_xlnm.Print_Titles" localSheetId="0">'PROGRAMACION CONTRACTUAL '!$1:$6</definedName>
    <definedName name="Títulos_a_imprimir_IM">'[4]8150CARG'!$A$5:$IV$7,'[4]8150CARG'!$A$1:$D$65536</definedName>
    <definedName name="YOP09">'[1]datos formulado'!$I$50</definedName>
    <definedName name="YOP10">'[1]datos formulado'!$I$51</definedName>
    <definedName name="YOP11">'[1]datos formulado'!$I$52</definedName>
    <definedName name="YOP12">'[1]datos formulado'!$I$53</definedName>
    <definedName name="YOP13">'[1]datos formulado'!$I$54</definedName>
    <definedName name="YOP14">'[1]datos formulado'!$I$55</definedName>
    <definedName name="YOP15">'[1]datos formulado'!$I$56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3" i="11" l="1"/>
  <c r="Q524" i="11" l="1"/>
  <c r="Q294" i="11" l="1"/>
  <c r="Q233" i="11" l="1"/>
  <c r="Q230" i="11"/>
  <c r="Q228" i="11"/>
  <c r="Q226" i="11"/>
  <c r="Q222" i="11"/>
  <c r="Q218" i="11"/>
  <c r="Q220" i="11"/>
  <c r="Q213" i="11" l="1"/>
  <c r="Q259" i="11" l="1"/>
  <c r="Q260" i="11" s="1"/>
  <c r="L260" i="11"/>
  <c r="N45" i="12" l="1"/>
  <c r="L45" i="12"/>
  <c r="L44" i="12"/>
  <c r="N43" i="12"/>
  <c r="L43" i="12"/>
  <c r="L42" i="12"/>
  <c r="L41" i="12"/>
  <c r="L40" i="12"/>
  <c r="L39" i="12"/>
  <c r="Q37" i="12"/>
  <c r="L37" i="12"/>
  <c r="Q36" i="12"/>
  <c r="L36" i="12"/>
  <c r="L35" i="12"/>
  <c r="Q33" i="12"/>
  <c r="Q34" i="12" s="1"/>
  <c r="L33" i="12"/>
  <c r="L32" i="12"/>
  <c r="L31" i="12"/>
  <c r="L30" i="12"/>
  <c r="L29" i="12"/>
  <c r="L28" i="12"/>
  <c r="Q26" i="12"/>
  <c r="Q27" i="12" s="1"/>
  <c r="L26" i="12"/>
  <c r="L25" i="12"/>
  <c r="Q23" i="12"/>
  <c r="Q24" i="12" s="1"/>
  <c r="L23" i="12"/>
  <c r="L22" i="12"/>
  <c r="Q20" i="12"/>
  <c r="Q21" i="12" s="1"/>
  <c r="L20" i="12"/>
  <c r="L19" i="12"/>
  <c r="L18" i="12"/>
  <c r="Q17" i="12"/>
  <c r="L17" i="12"/>
  <c r="L16" i="12"/>
  <c r="L15" i="12"/>
  <c r="L14" i="12"/>
  <c r="L13" i="12"/>
  <c r="L12" i="12"/>
  <c r="Q11" i="12"/>
  <c r="L11" i="12"/>
  <c r="Q10" i="12"/>
  <c r="L10" i="12"/>
  <c r="Q9" i="12"/>
  <c r="L9" i="12"/>
  <c r="Q8" i="12"/>
  <c r="L8" i="12"/>
  <c r="Q7" i="12"/>
  <c r="L7" i="12"/>
  <c r="Q4" i="12"/>
  <c r="Q5" i="12" s="1"/>
  <c r="Q3" i="12"/>
  <c r="L3" i="12"/>
  <c r="N2" i="12"/>
  <c r="N1" i="12" s="1"/>
  <c r="L2" i="12"/>
  <c r="L1" i="12"/>
  <c r="Q201" i="11" l="1"/>
  <c r="Q202" i="11" s="1"/>
  <c r="Q203" i="11" s="1"/>
  <c r="Q183" i="11" l="1"/>
  <c r="Q271" i="11" l="1"/>
  <c r="Q272" i="11" s="1"/>
  <c r="Q273" i="11" s="1"/>
  <c r="Q274" i="11" s="1"/>
  <c r="Q275" i="11" s="1"/>
  <c r="Q276" i="11" s="1"/>
  <c r="Q277" i="11" s="1"/>
  <c r="Q278" i="11" s="1"/>
  <c r="Q279" i="11" s="1"/>
  <c r="Q280" i="11" s="1"/>
  <c r="L280" i="11"/>
  <c r="L279" i="11"/>
  <c r="L278" i="11"/>
  <c r="L277" i="11"/>
  <c r="L276" i="11"/>
  <c r="L275" i="11"/>
  <c r="L274" i="11"/>
  <c r="L273" i="11"/>
  <c r="L272" i="11"/>
  <c r="Q255" i="11" l="1"/>
  <c r="Q253" i="11"/>
  <c r="Q205" i="11"/>
  <c r="Q194" i="11" l="1"/>
  <c r="Q148" i="11"/>
  <c r="Q138" i="11"/>
  <c r="Q122" i="11"/>
  <c r="Q112" i="11"/>
  <c r="Q99" i="11"/>
  <c r="Q86" i="11"/>
  <c r="Q73" i="11"/>
  <c r="Q241" i="11"/>
  <c r="Q319" i="11"/>
  <c r="Q239" i="11"/>
  <c r="Q240" i="11"/>
  <c r="Q208" i="11"/>
  <c r="Q215" i="11"/>
  <c r="Q207" i="11"/>
  <c r="Q206" i="11"/>
  <c r="Q209" i="11"/>
  <c r="Q238" i="11"/>
  <c r="Q242" i="11"/>
  <c r="Q301" i="11"/>
  <c r="Q315" i="11" l="1"/>
  <c r="Q299" i="11"/>
  <c r="Q62" i="11"/>
  <c r="Q360" i="11"/>
  <c r="Q80" i="11"/>
  <c r="N598" i="11" l="1"/>
  <c r="N603" i="11" s="1"/>
  <c r="L565" i="11"/>
  <c r="N564" i="11"/>
  <c r="N563" i="11" s="1"/>
  <c r="N562" i="11" s="1"/>
  <c r="N561" i="11" s="1"/>
  <c r="N560" i="11" s="1"/>
  <c r="L564" i="11"/>
  <c r="L563" i="11"/>
  <c r="L562" i="11"/>
  <c r="L561" i="11"/>
  <c r="L560" i="11"/>
  <c r="L559" i="11"/>
  <c r="N558" i="11"/>
  <c r="N557" i="11" s="1"/>
  <c r="L558" i="11"/>
  <c r="L557" i="11"/>
  <c r="L556" i="11"/>
  <c r="N555" i="11"/>
  <c r="L555" i="11"/>
  <c r="L554" i="11"/>
  <c r="N553" i="11"/>
  <c r="L553" i="11"/>
  <c r="L552" i="11"/>
  <c r="L551" i="11"/>
  <c r="L550" i="11"/>
  <c r="L549" i="11"/>
  <c r="N548" i="11"/>
  <c r="N547" i="11" s="1"/>
  <c r="N546" i="11" s="1"/>
  <c r="L548" i="11"/>
  <c r="L547" i="11"/>
  <c r="L546" i="11"/>
  <c r="L545" i="11"/>
  <c r="L544" i="11"/>
  <c r="L543" i="11"/>
  <c r="N542" i="11"/>
  <c r="N541" i="11" s="1"/>
  <c r="L542" i="11"/>
  <c r="L541" i="11"/>
  <c r="L540" i="11"/>
  <c r="N539" i="11"/>
  <c r="N538" i="11" s="1"/>
  <c r="L539" i="11"/>
  <c r="L538" i="11"/>
  <c r="L537" i="11"/>
  <c r="L536" i="11"/>
  <c r="L535" i="11"/>
  <c r="N534" i="11"/>
  <c r="N533" i="11" s="1"/>
  <c r="N532" i="11" s="1"/>
  <c r="L534" i="11"/>
  <c r="L533" i="11"/>
  <c r="L532" i="11"/>
  <c r="L531" i="11"/>
  <c r="L530" i="11"/>
  <c r="L529" i="11"/>
  <c r="L528" i="11"/>
  <c r="N527" i="11"/>
  <c r="N526" i="11" s="1"/>
  <c r="N525" i="11" s="1"/>
  <c r="L527" i="11"/>
  <c r="L526" i="11"/>
  <c r="L525" i="11"/>
  <c r="L524" i="11"/>
  <c r="N523" i="11"/>
  <c r="L523" i="11"/>
  <c r="L522" i="11"/>
  <c r="N521" i="11"/>
  <c r="L521" i="11"/>
  <c r="L520" i="11"/>
  <c r="L519" i="11"/>
  <c r="N518" i="11"/>
  <c r="N514" i="11" s="1"/>
  <c r="L518" i="11"/>
  <c r="L517" i="11"/>
  <c r="L516" i="11"/>
  <c r="L515" i="11"/>
  <c r="L514" i="11"/>
  <c r="L513" i="11"/>
  <c r="N512" i="11"/>
  <c r="L512" i="11"/>
  <c r="L511" i="11"/>
  <c r="N510" i="11"/>
  <c r="L510" i="11"/>
  <c r="L509" i="11"/>
  <c r="L508" i="11"/>
  <c r="L507" i="11"/>
  <c r="L506" i="11"/>
  <c r="N505" i="11"/>
  <c r="L505" i="11"/>
  <c r="L504" i="11"/>
  <c r="N503" i="11"/>
  <c r="L503" i="11"/>
  <c r="L502" i="11"/>
  <c r="L501" i="11"/>
  <c r="N500" i="11"/>
  <c r="L500" i="11"/>
  <c r="L499" i="11"/>
  <c r="N498" i="11"/>
  <c r="L498" i="11"/>
  <c r="L497" i="11"/>
  <c r="N496" i="11"/>
  <c r="L496" i="11"/>
  <c r="L495" i="11"/>
  <c r="L494" i="11"/>
  <c r="N493" i="11"/>
  <c r="N492" i="11" s="1"/>
  <c r="L493" i="11"/>
  <c r="L492" i="11"/>
  <c r="L491" i="11"/>
  <c r="N490" i="11"/>
  <c r="L490" i="11"/>
  <c r="L489" i="11"/>
  <c r="N488" i="11"/>
  <c r="L488" i="11"/>
  <c r="L487" i="11"/>
  <c r="L486" i="11"/>
  <c r="L485" i="11"/>
  <c r="N484" i="11"/>
  <c r="L484" i="11"/>
  <c r="L483" i="11"/>
  <c r="N482" i="11"/>
  <c r="L482" i="11"/>
  <c r="L481" i="11"/>
  <c r="N480" i="11"/>
  <c r="L480" i="11"/>
  <c r="L479" i="11"/>
  <c r="N478" i="11"/>
  <c r="L478" i="11"/>
  <c r="L477" i="11"/>
  <c r="L476" i="11"/>
  <c r="N475" i="11"/>
  <c r="L475" i="11"/>
  <c r="L474" i="11"/>
  <c r="N473" i="11"/>
  <c r="L473" i="11"/>
  <c r="L472" i="11"/>
  <c r="N471" i="11"/>
  <c r="L471" i="11"/>
  <c r="L470" i="11"/>
  <c r="N469" i="11"/>
  <c r="L469" i="11"/>
  <c r="L468" i="11"/>
  <c r="N467" i="11"/>
  <c r="L467" i="11"/>
  <c r="L466" i="11"/>
  <c r="N465" i="11"/>
  <c r="L465" i="11"/>
  <c r="L464" i="11"/>
  <c r="N463" i="11"/>
  <c r="L463" i="11"/>
  <c r="L462" i="11"/>
  <c r="L461" i="11"/>
  <c r="N460" i="11"/>
  <c r="L460" i="11"/>
  <c r="L459" i="11"/>
  <c r="N458" i="11"/>
  <c r="L458" i="11"/>
  <c r="L457" i="11"/>
  <c r="N456" i="11"/>
  <c r="L456" i="11"/>
  <c r="L455" i="11"/>
  <c r="N454" i="11"/>
  <c r="L454" i="11"/>
  <c r="L453" i="11"/>
  <c r="N452" i="11"/>
  <c r="L452" i="11"/>
  <c r="L451" i="11"/>
  <c r="N450" i="11"/>
  <c r="L450" i="11"/>
  <c r="L449" i="11"/>
  <c r="N448" i="11"/>
  <c r="L448" i="11"/>
  <c r="L447" i="11"/>
  <c r="N446" i="11"/>
  <c r="L446" i="11"/>
  <c r="L445" i="11"/>
  <c r="L444" i="11"/>
  <c r="N443" i="11"/>
  <c r="L443" i="11"/>
  <c r="L442" i="11"/>
  <c r="N441" i="11"/>
  <c r="L441" i="11"/>
  <c r="L440" i="11"/>
  <c r="N439" i="11"/>
  <c r="L439" i="11"/>
  <c r="L438" i="11"/>
  <c r="N437" i="11"/>
  <c r="L437" i="11"/>
  <c r="L436" i="11"/>
  <c r="L435" i="11"/>
  <c r="L434" i="11"/>
  <c r="L433" i="11"/>
  <c r="L432" i="11"/>
  <c r="N431" i="11"/>
  <c r="N430" i="11" s="1"/>
  <c r="L431" i="11"/>
  <c r="L430" i="11"/>
  <c r="L429" i="11"/>
  <c r="L428" i="11"/>
  <c r="L427" i="11"/>
  <c r="N426" i="11"/>
  <c r="N424" i="11" s="1"/>
  <c r="L425" i="11"/>
  <c r="L424" i="11"/>
  <c r="L423" i="11"/>
  <c r="N422" i="11"/>
  <c r="N421" i="11" s="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N404" i="11"/>
  <c r="N390" i="11" s="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N385" i="11"/>
  <c r="N384" i="11" s="1"/>
  <c r="L385" i="11"/>
  <c r="L384" i="11"/>
  <c r="L383" i="11"/>
  <c r="N382" i="11"/>
  <c r="N381" i="11" s="1"/>
  <c r="L382" i="11"/>
  <c r="L381" i="11"/>
  <c r="L380" i="11"/>
  <c r="L379" i="11"/>
  <c r="N378" i="11"/>
  <c r="N377" i="11" s="1"/>
  <c r="N376" i="11" s="1"/>
  <c r="L378" i="11"/>
  <c r="L377" i="11"/>
  <c r="L376" i="11"/>
  <c r="L375" i="11"/>
  <c r="N374" i="11"/>
  <c r="N373" i="11" s="1"/>
  <c r="L374" i="11"/>
  <c r="L373" i="11"/>
  <c r="L372" i="11"/>
  <c r="N371" i="11"/>
  <c r="N370" i="11" s="1"/>
  <c r="L371" i="11"/>
  <c r="L370" i="11"/>
  <c r="L369" i="11"/>
  <c r="N368" i="11"/>
  <c r="N367" i="11" s="1"/>
  <c r="L368" i="11"/>
  <c r="L367" i="11"/>
  <c r="L366" i="11"/>
  <c r="L365" i="11"/>
  <c r="N364" i="11"/>
  <c r="L364" i="11"/>
  <c r="L363" i="11"/>
  <c r="L362" i="11"/>
  <c r="N361" i="11"/>
  <c r="N357" i="11" s="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N348" i="11"/>
  <c r="N346" i="11" s="1"/>
  <c r="L348" i="11"/>
  <c r="L347" i="11"/>
  <c r="L346" i="11"/>
  <c r="L345" i="11"/>
  <c r="L344" i="11"/>
  <c r="N343" i="11"/>
  <c r="L343" i="11"/>
  <c r="N342" i="11"/>
  <c r="L342" i="11"/>
  <c r="L341" i="11"/>
  <c r="L340" i="11"/>
  <c r="L339" i="11"/>
  <c r="N338" i="11"/>
  <c r="N336" i="11" s="1"/>
  <c r="L338" i="11"/>
  <c r="L337" i="11"/>
  <c r="L336" i="11"/>
  <c r="L335" i="11"/>
  <c r="L334" i="11"/>
  <c r="L333" i="11"/>
  <c r="N332" i="11"/>
  <c r="N330" i="11" s="1"/>
  <c r="N328" i="11" s="1"/>
  <c r="L332" i="11"/>
  <c r="L331" i="11"/>
  <c r="L330" i="11"/>
  <c r="L329" i="11"/>
  <c r="L328" i="11"/>
  <c r="L327" i="11"/>
  <c r="L326" i="11"/>
  <c r="L325" i="11"/>
  <c r="L324" i="11"/>
  <c r="N323" i="11"/>
  <c r="N309" i="11" s="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N307" i="11"/>
  <c r="N297" i="11" s="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N292" i="11"/>
  <c r="L292" i="11"/>
  <c r="L291" i="11"/>
  <c r="L290" i="11"/>
  <c r="N289" i="11"/>
  <c r="N264" i="11" s="1"/>
  <c r="L289" i="11"/>
  <c r="L288" i="11"/>
  <c r="L271" i="11"/>
  <c r="L270" i="11"/>
  <c r="L269" i="11"/>
  <c r="L268" i="11"/>
  <c r="L267" i="11"/>
  <c r="L266" i="11"/>
  <c r="L265" i="11"/>
  <c r="L264" i="11"/>
  <c r="L263" i="11"/>
  <c r="N262" i="11"/>
  <c r="L262" i="11"/>
  <c r="L261" i="11"/>
  <c r="L259" i="11"/>
  <c r="L258" i="11"/>
  <c r="L257" i="11"/>
  <c r="L256" i="11"/>
  <c r="L255" i="11"/>
  <c r="L254" i="11"/>
  <c r="L253" i="11"/>
  <c r="N252" i="11"/>
  <c r="L252" i="11"/>
  <c r="L251" i="11"/>
  <c r="L250" i="11"/>
  <c r="N249" i="11"/>
  <c r="N248" i="11" s="1"/>
  <c r="N237" i="11" s="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N235" i="11"/>
  <c r="N200" i="11" s="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1" i="11"/>
  <c r="L200" i="11"/>
  <c r="L199" i="11"/>
  <c r="N198" i="11"/>
  <c r="N196" i="11" s="1"/>
  <c r="L198" i="11"/>
  <c r="L197" i="11"/>
  <c r="L196" i="11"/>
  <c r="L195" i="11"/>
  <c r="L194" i="11"/>
  <c r="N193" i="11"/>
  <c r="L193" i="11"/>
  <c r="L192" i="11"/>
  <c r="N191" i="11"/>
  <c r="N187" i="11" s="1"/>
  <c r="L191" i="11"/>
  <c r="L190" i="11"/>
  <c r="L189" i="11"/>
  <c r="L188" i="11"/>
  <c r="L187" i="11"/>
  <c r="L186" i="11"/>
  <c r="N185" i="11"/>
  <c r="N182" i="11" s="1"/>
  <c r="L185" i="11"/>
  <c r="L184" i="11"/>
  <c r="L183" i="11"/>
  <c r="L182" i="11"/>
  <c r="L181" i="11"/>
  <c r="L180" i="11"/>
  <c r="N179" i="11"/>
  <c r="N177" i="11" s="1"/>
  <c r="L179" i="11"/>
  <c r="L178" i="11"/>
  <c r="L177" i="11"/>
  <c r="L176" i="11"/>
  <c r="L175" i="11"/>
  <c r="N174" i="11"/>
  <c r="N173" i="11" s="1"/>
  <c r="L174" i="11"/>
  <c r="L173" i="11"/>
  <c r="L172" i="11"/>
  <c r="N171" i="11"/>
  <c r="N170" i="11" s="1"/>
  <c r="L171" i="11"/>
  <c r="L170" i="11"/>
  <c r="L169" i="11"/>
  <c r="L168" i="11"/>
  <c r="N167" i="11"/>
  <c r="N166" i="11" s="1"/>
  <c r="L167" i="11"/>
  <c r="L166" i="11"/>
  <c r="L165" i="11"/>
  <c r="L164" i="11"/>
  <c r="L163" i="11"/>
  <c r="L162" i="11"/>
  <c r="L161" i="11"/>
  <c r="L160" i="11"/>
  <c r="N159" i="11"/>
  <c r="N158" i="11" s="1"/>
  <c r="L159" i="11"/>
  <c r="L158" i="11"/>
  <c r="L157" i="11"/>
  <c r="L156" i="11"/>
  <c r="L155" i="11"/>
  <c r="L154" i="11"/>
  <c r="N153" i="11"/>
  <c r="L153" i="11"/>
  <c r="L152" i="11"/>
  <c r="N151" i="11"/>
  <c r="N147" i="11" s="1"/>
  <c r="L151" i="11"/>
  <c r="L150" i="11"/>
  <c r="L149" i="11"/>
  <c r="L148" i="11"/>
  <c r="L147" i="11"/>
  <c r="L146" i="11"/>
  <c r="L145" i="11"/>
  <c r="N144" i="11"/>
  <c r="N142" i="11" s="1"/>
  <c r="L144" i="11"/>
  <c r="L143" i="11"/>
  <c r="L142" i="11"/>
  <c r="L141" i="11"/>
  <c r="N140" i="11"/>
  <c r="N137" i="11" s="1"/>
  <c r="L140" i="11"/>
  <c r="L139" i="11"/>
  <c r="L138" i="11"/>
  <c r="L137" i="11"/>
  <c r="L136" i="11"/>
  <c r="N135" i="11"/>
  <c r="N134" i="11" s="1"/>
  <c r="L135" i="11"/>
  <c r="L134" i="11"/>
  <c r="L133" i="11"/>
  <c r="N132" i="11"/>
  <c r="N130" i="11" s="1"/>
  <c r="L132" i="11"/>
  <c r="L131" i="11"/>
  <c r="L130" i="11"/>
  <c r="L129" i="11"/>
  <c r="L128" i="11"/>
  <c r="L127" i="11"/>
  <c r="L126" i="11"/>
  <c r="L125" i="11"/>
  <c r="N124" i="11"/>
  <c r="L124" i="11"/>
  <c r="L123" i="11"/>
  <c r="L122" i="11"/>
  <c r="N121" i="11"/>
  <c r="L121" i="11"/>
  <c r="L120" i="11"/>
  <c r="N119" i="11"/>
  <c r="N117" i="11" s="1"/>
  <c r="N111" i="11" s="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N105" i="11"/>
  <c r="L105" i="11"/>
  <c r="L104" i="11"/>
  <c r="L103" i="11"/>
  <c r="L102" i="11"/>
  <c r="L101" i="11"/>
  <c r="N100" i="11"/>
  <c r="L100" i="11"/>
  <c r="L99" i="11"/>
  <c r="L98" i="11"/>
  <c r="L97" i="11"/>
  <c r="L96" i="11"/>
  <c r="L95" i="11"/>
  <c r="L94" i="11"/>
  <c r="L93" i="11"/>
  <c r="L92" i="11"/>
  <c r="L91" i="11"/>
  <c r="L90" i="11"/>
  <c r="N89" i="11"/>
  <c r="N85" i="11" s="1"/>
  <c r="L89" i="11"/>
  <c r="L88" i="11"/>
  <c r="L87" i="11"/>
  <c r="L86" i="11"/>
  <c r="L85" i="11"/>
  <c r="L84" i="11"/>
  <c r="L83" i="11"/>
  <c r="N82" i="11"/>
  <c r="N79" i="11" s="1"/>
  <c r="L82" i="11"/>
  <c r="L81" i="11"/>
  <c r="L80" i="11"/>
  <c r="L79" i="11"/>
  <c r="L78" i="11"/>
  <c r="L77" i="11"/>
  <c r="L76" i="11"/>
  <c r="L75" i="11"/>
  <c r="N74" i="11"/>
  <c r="N72" i="11" s="1"/>
  <c r="L74" i="11"/>
  <c r="L73" i="11"/>
  <c r="L72" i="11"/>
  <c r="L71" i="11"/>
  <c r="L70" i="11"/>
  <c r="L69" i="11"/>
  <c r="N68" i="11"/>
  <c r="L68" i="11"/>
  <c r="L67" i="11"/>
  <c r="L66" i="11"/>
  <c r="N65" i="11"/>
  <c r="L65" i="11"/>
  <c r="L64" i="11"/>
  <c r="L63" i="11"/>
  <c r="L62" i="11"/>
  <c r="L61" i="11"/>
  <c r="L60" i="11"/>
  <c r="L59" i="11"/>
  <c r="N58" i="11"/>
  <c r="N57" i="11" s="1"/>
  <c r="L58" i="11"/>
  <c r="L57" i="11"/>
  <c r="L56" i="11"/>
  <c r="L55" i="11"/>
  <c r="N54" i="11"/>
  <c r="N53" i="11" s="1"/>
  <c r="L54" i="11"/>
  <c r="L53" i="11"/>
  <c r="L52" i="11"/>
  <c r="N51" i="11"/>
  <c r="L51" i="11"/>
  <c r="L50" i="11"/>
  <c r="L49" i="11"/>
  <c r="L48" i="11"/>
  <c r="L47" i="11"/>
  <c r="L46" i="11"/>
  <c r="N45" i="11"/>
  <c r="N44" i="11" s="1"/>
  <c r="L45" i="11"/>
  <c r="L44" i="11"/>
  <c r="L43" i="11"/>
  <c r="L42" i="11"/>
  <c r="N41" i="11"/>
  <c r="N40" i="11" s="1"/>
  <c r="L41" i="11"/>
  <c r="L40" i="11"/>
  <c r="L39" i="11"/>
  <c r="L38" i="11"/>
  <c r="N37" i="11"/>
  <c r="N36" i="11" s="1"/>
  <c r="L37" i="11"/>
  <c r="L36" i="11"/>
  <c r="L35" i="11"/>
  <c r="N34" i="11"/>
  <c r="N33" i="11" s="1"/>
  <c r="L34" i="11"/>
  <c r="L33" i="11"/>
  <c r="L32" i="11"/>
  <c r="L31" i="11"/>
  <c r="L30" i="11"/>
  <c r="N29" i="11"/>
  <c r="N28" i="11" s="1"/>
  <c r="L29" i="11"/>
  <c r="L28" i="11"/>
  <c r="L27" i="11"/>
  <c r="L26" i="11"/>
  <c r="L25" i="11"/>
  <c r="N24" i="11"/>
  <c r="L24" i="11"/>
  <c r="L23" i="11"/>
  <c r="L22" i="11"/>
  <c r="N21" i="11"/>
  <c r="L20" i="11"/>
  <c r="N19" i="11"/>
  <c r="L19" i="11"/>
  <c r="L18" i="11"/>
  <c r="L17" i="11"/>
  <c r="N16" i="11"/>
  <c r="L16" i="11"/>
  <c r="N15" i="11"/>
  <c r="L15" i="11"/>
  <c r="L14" i="11"/>
  <c r="L13" i="11"/>
  <c r="L12" i="11"/>
  <c r="L11" i="11"/>
  <c r="L10" i="11"/>
  <c r="L9" i="11"/>
  <c r="L8" i="11"/>
  <c r="L7" i="11"/>
  <c r="N169" i="11" l="1"/>
  <c r="N13" i="11"/>
  <c r="N12" i="11" s="1"/>
  <c r="N60" i="11"/>
  <c r="N56" i="11" s="1"/>
  <c r="Q65" i="11"/>
  <c r="N181" i="11"/>
  <c r="N552" i="11"/>
  <c r="N551" i="11" s="1"/>
  <c r="N487" i="11"/>
  <c r="N495" i="11"/>
  <c r="N462" i="11"/>
  <c r="N509" i="11"/>
  <c r="N508" i="11" s="1"/>
  <c r="N18" i="11"/>
  <c r="N341" i="11"/>
  <c r="N327" i="11" s="1"/>
  <c r="N436" i="11"/>
  <c r="N445" i="11"/>
  <c r="N502" i="11"/>
  <c r="N50" i="11"/>
  <c r="N98" i="11"/>
  <c r="N71" i="11" s="1"/>
  <c r="N261" i="11"/>
  <c r="N366" i="11"/>
  <c r="N365" i="11" s="1"/>
  <c r="N120" i="11"/>
  <c r="N199" i="11"/>
  <c r="N537" i="11"/>
  <c r="N477" i="11"/>
  <c r="N520" i="11"/>
  <c r="N39" i="11"/>
  <c r="N32" i="11" s="1"/>
  <c r="N31" i="11" s="1"/>
  <c r="N157" i="11"/>
  <c r="N389" i="11"/>
  <c r="N388" i="11" s="1"/>
  <c r="N387" i="11" s="1"/>
  <c r="N344" i="8"/>
  <c r="N34" i="10"/>
  <c r="N33" i="10"/>
  <c r="I33" i="10"/>
  <c r="K32" i="10"/>
  <c r="J32" i="10"/>
  <c r="I32" i="10"/>
  <c r="N32" i="10" s="1"/>
  <c r="O32" i="10" s="1"/>
  <c r="I31" i="10"/>
  <c r="I29" i="10"/>
  <c r="I28" i="10"/>
  <c r="N28" i="10" s="1"/>
  <c r="O28" i="10" s="1"/>
  <c r="K26" i="10"/>
  <c r="J26" i="10"/>
  <c r="I26" i="10"/>
  <c r="K24" i="10"/>
  <c r="I24" i="10"/>
  <c r="J24" i="10" s="1"/>
  <c r="K23" i="10"/>
  <c r="K20" i="10"/>
  <c r="J23" i="10"/>
  <c r="I23" i="10"/>
  <c r="C34" i="10"/>
  <c r="O33" i="10"/>
  <c r="N31" i="10"/>
  <c r="O31" i="10" s="1"/>
  <c r="O30" i="10"/>
  <c r="N30" i="10"/>
  <c r="N29" i="10"/>
  <c r="O29" i="10" s="1"/>
  <c r="I27" i="10"/>
  <c r="N27" i="10" s="1"/>
  <c r="O27" i="10" s="1"/>
  <c r="N26" i="10"/>
  <c r="O26" i="10" s="1"/>
  <c r="N25" i="10"/>
  <c r="O25" i="10" s="1"/>
  <c r="N24" i="10"/>
  <c r="O24" i="10" s="1"/>
  <c r="N23" i="10"/>
  <c r="O23" i="10" s="1"/>
  <c r="I3" i="10"/>
  <c r="N156" i="11" l="1"/>
  <c r="N155" i="11" s="1"/>
  <c r="N11" i="11"/>
  <c r="N10" i="11" s="1"/>
  <c r="N486" i="11"/>
  <c r="N531" i="11"/>
  <c r="N530" i="11" s="1"/>
  <c r="N529" i="11" s="1"/>
  <c r="N435" i="11"/>
  <c r="N507" i="11"/>
  <c r="N9" i="11"/>
  <c r="N176" i="11"/>
  <c r="N49" i="11"/>
  <c r="O34" i="10"/>
  <c r="N36" i="10"/>
  <c r="N174" i="8"/>
  <c r="N173" i="8" s="1"/>
  <c r="L175" i="8"/>
  <c r="L174" i="8"/>
  <c r="L173" i="8"/>
  <c r="N434" i="11" l="1"/>
  <c r="N433" i="11" s="1"/>
  <c r="N48" i="11"/>
  <c r="N47" i="11" s="1"/>
  <c r="N8" i="11" s="1"/>
  <c r="N578" i="8"/>
  <c r="N583" i="8" s="1"/>
  <c r="L484" i="8"/>
  <c r="N483" i="8"/>
  <c r="L483" i="8"/>
  <c r="L463" i="8"/>
  <c r="N462" i="8"/>
  <c r="L462" i="8"/>
  <c r="L452" i="8"/>
  <c r="N451" i="8"/>
  <c r="L451" i="8"/>
  <c r="L446" i="8"/>
  <c r="N445" i="8"/>
  <c r="L445" i="8"/>
  <c r="L444" i="8"/>
  <c r="N443" i="8"/>
  <c r="L443" i="8"/>
  <c r="L439" i="8"/>
  <c r="N438" i="8"/>
  <c r="L438" i="8"/>
  <c r="L429" i="8"/>
  <c r="N428" i="8"/>
  <c r="L428" i="8"/>
  <c r="N7" i="11" l="1"/>
  <c r="N566" i="11" s="1"/>
  <c r="N605" i="11" s="1"/>
  <c r="N607" i="11" s="1"/>
  <c r="N522" i="8"/>
  <c r="L523" i="8"/>
  <c r="L374" i="8"/>
  <c r="L382" i="8"/>
  <c r="N322" i="8"/>
  <c r="N249" i="8" l="1"/>
  <c r="N193" i="8" l="1"/>
  <c r="L194" i="8"/>
  <c r="L80" i="8"/>
  <c r="L296" i="8"/>
  <c r="L285" i="8"/>
  <c r="L282" i="8"/>
  <c r="L252" i="8" l="1"/>
  <c r="L250" i="8"/>
  <c r="L230" i="8"/>
  <c r="L229" i="8"/>
  <c r="L228" i="8"/>
  <c r="L227" i="8"/>
  <c r="N232" i="8"/>
  <c r="N200" i="8" s="1"/>
  <c r="L233" i="8"/>
  <c r="L232" i="8"/>
  <c r="L225" i="8"/>
  <c r="L224" i="8"/>
  <c r="L223" i="8"/>
  <c r="L226" i="8"/>
  <c r="L221" i="8"/>
  <c r="L222" i="8"/>
  <c r="N7" i="10"/>
  <c r="O14" i="10"/>
  <c r="O10" i="10"/>
  <c r="O7" i="10"/>
  <c r="C16" i="10"/>
  <c r="N12" i="10"/>
  <c r="O12" i="10" s="1"/>
  <c r="N14" i="10"/>
  <c r="N13" i="10"/>
  <c r="O13" i="10" s="1"/>
  <c r="N15" i="10"/>
  <c r="O15" i="10" s="1"/>
  <c r="N11" i="10"/>
  <c r="O11" i="10" s="1"/>
  <c r="N10" i="10"/>
  <c r="N8" i="10"/>
  <c r="O8" i="10" s="1"/>
  <c r="N6" i="10"/>
  <c r="N5" i="10"/>
  <c r="O5" i="10" s="1"/>
  <c r="I9" i="10"/>
  <c r="N9" i="10" s="1"/>
  <c r="O9" i="10" s="1"/>
  <c r="N16" i="10" l="1"/>
  <c r="N18" i="10" s="1"/>
  <c r="O6" i="10"/>
  <c r="O16" i="10" s="1"/>
  <c r="L220" i="8"/>
  <c r="L218" i="8"/>
  <c r="L217" i="8"/>
  <c r="L216" i="8"/>
  <c r="L215" i="8"/>
  <c r="L219" i="8"/>
  <c r="L231" i="8"/>
  <c r="L207" i="8"/>
  <c r="L208" i="8"/>
  <c r="E135" i="9" l="1"/>
  <c r="J6" i="10" l="1"/>
  <c r="J5" i="10"/>
  <c r="E42" i="9" l="1"/>
  <c r="F9" i="9"/>
  <c r="D23" i="9"/>
  <c r="D18" i="9"/>
  <c r="D9" i="9"/>
  <c r="D27" i="9"/>
  <c r="L545" i="8"/>
  <c r="N544" i="8"/>
  <c r="N543" i="8" s="1"/>
  <c r="N542" i="8" s="1"/>
  <c r="N541" i="8" s="1"/>
  <c r="N540" i="8" s="1"/>
  <c r="L544" i="8"/>
  <c r="L543" i="8"/>
  <c r="L542" i="8"/>
  <c r="L541" i="8"/>
  <c r="L540" i="8"/>
  <c r="L539" i="8"/>
  <c r="N538" i="8"/>
  <c r="N537" i="8" s="1"/>
  <c r="L538" i="8"/>
  <c r="L537" i="8"/>
  <c r="L536" i="8"/>
  <c r="N535" i="8"/>
  <c r="L535" i="8"/>
  <c r="L534" i="8"/>
  <c r="N533" i="8"/>
  <c r="L533" i="8"/>
  <c r="L532" i="8"/>
  <c r="L531" i="8"/>
  <c r="L530" i="8"/>
  <c r="L529" i="8"/>
  <c r="N528" i="8"/>
  <c r="N527" i="8" s="1"/>
  <c r="N526" i="8" s="1"/>
  <c r="L528" i="8"/>
  <c r="L527" i="8"/>
  <c r="L526" i="8"/>
  <c r="L525" i="8"/>
  <c r="L524" i="8"/>
  <c r="N521" i="8"/>
  <c r="L522" i="8"/>
  <c r="L521" i="8"/>
  <c r="L520" i="8"/>
  <c r="N519" i="8"/>
  <c r="N518" i="8" s="1"/>
  <c r="N517" i="8" s="1"/>
  <c r="L519" i="8"/>
  <c r="L518" i="8"/>
  <c r="L517" i="8"/>
  <c r="L516" i="8"/>
  <c r="L515" i="8"/>
  <c r="N514" i="8"/>
  <c r="N513" i="8" s="1"/>
  <c r="N512" i="8" s="1"/>
  <c r="L514" i="8"/>
  <c r="L513" i="8"/>
  <c r="L512" i="8"/>
  <c r="L511" i="8"/>
  <c r="L510" i="8"/>
  <c r="L509" i="8"/>
  <c r="L508" i="8"/>
  <c r="N507" i="8"/>
  <c r="N506" i="8" s="1"/>
  <c r="N505" i="8" s="1"/>
  <c r="L507" i="8"/>
  <c r="L506" i="8"/>
  <c r="L505" i="8"/>
  <c r="L504" i="8"/>
  <c r="N503" i="8"/>
  <c r="L503" i="8"/>
  <c r="L502" i="8"/>
  <c r="N501" i="8"/>
  <c r="L501" i="8"/>
  <c r="L500" i="8"/>
  <c r="L499" i="8"/>
  <c r="N498" i="8"/>
  <c r="N494" i="8" s="1"/>
  <c r="L498" i="8"/>
  <c r="L497" i="8"/>
  <c r="L496" i="8"/>
  <c r="L495" i="8"/>
  <c r="L494" i="8"/>
  <c r="L493" i="8"/>
  <c r="N492" i="8"/>
  <c r="L492" i="8"/>
  <c r="L491" i="8"/>
  <c r="N490" i="8"/>
  <c r="L490" i="8"/>
  <c r="L489" i="8"/>
  <c r="L488" i="8"/>
  <c r="L487" i="8"/>
  <c r="L486" i="8"/>
  <c r="N485" i="8"/>
  <c r="N482" i="8" s="1"/>
  <c r="L485" i="8"/>
  <c r="L482" i="8"/>
  <c r="L481" i="8"/>
  <c r="N480" i="8"/>
  <c r="L480" i="8"/>
  <c r="L479" i="8"/>
  <c r="N478" i="8"/>
  <c r="L478" i="8"/>
  <c r="L477" i="8"/>
  <c r="N476" i="8"/>
  <c r="L476" i="8"/>
  <c r="L475" i="8"/>
  <c r="L474" i="8"/>
  <c r="N473" i="8"/>
  <c r="N472" i="8" s="1"/>
  <c r="L473" i="8"/>
  <c r="L472" i="8"/>
  <c r="L471" i="8"/>
  <c r="N470" i="8"/>
  <c r="L470" i="8"/>
  <c r="L469" i="8"/>
  <c r="N468" i="8"/>
  <c r="L468" i="8"/>
  <c r="L467" i="8"/>
  <c r="L466" i="8"/>
  <c r="L465" i="8"/>
  <c r="N464" i="8"/>
  <c r="L464" i="8"/>
  <c r="L461" i="8"/>
  <c r="N460" i="8"/>
  <c r="L460" i="8"/>
  <c r="L459" i="8"/>
  <c r="N458" i="8"/>
  <c r="L458" i="8"/>
  <c r="L457" i="8"/>
  <c r="L456" i="8"/>
  <c r="N455" i="8"/>
  <c r="L455" i="8"/>
  <c r="L454" i="8"/>
  <c r="N453" i="8"/>
  <c r="L453" i="8"/>
  <c r="L450" i="8"/>
  <c r="N449" i="8"/>
  <c r="L449" i="8"/>
  <c r="L448" i="8"/>
  <c r="N447" i="8"/>
  <c r="L447" i="8"/>
  <c r="L442" i="8"/>
  <c r="L441" i="8"/>
  <c r="N440" i="8"/>
  <c r="L440" i="8"/>
  <c r="L437" i="8"/>
  <c r="N436" i="8"/>
  <c r="L436" i="8"/>
  <c r="L435" i="8"/>
  <c r="N434" i="8"/>
  <c r="L434" i="8"/>
  <c r="L433" i="8"/>
  <c r="N432" i="8"/>
  <c r="L432" i="8"/>
  <c r="L431" i="8"/>
  <c r="N430" i="8"/>
  <c r="L430" i="8"/>
  <c r="L427" i="8"/>
  <c r="N426" i="8"/>
  <c r="L426" i="8"/>
  <c r="L425" i="8"/>
  <c r="L424" i="8"/>
  <c r="N423" i="8"/>
  <c r="L423" i="8"/>
  <c r="L422" i="8"/>
  <c r="N421" i="8"/>
  <c r="L421" i="8"/>
  <c r="L420" i="8"/>
  <c r="N419" i="8"/>
  <c r="L419" i="8"/>
  <c r="L418" i="8"/>
  <c r="N417" i="8"/>
  <c r="L417" i="8"/>
  <c r="L416" i="8"/>
  <c r="L415" i="8"/>
  <c r="L414" i="8"/>
  <c r="L413" i="8"/>
  <c r="L412" i="8"/>
  <c r="N411" i="8"/>
  <c r="N410" i="8" s="1"/>
  <c r="L411" i="8"/>
  <c r="L410" i="8"/>
  <c r="L409" i="8"/>
  <c r="L408" i="8"/>
  <c r="L407" i="8"/>
  <c r="N406" i="8"/>
  <c r="N404" i="8" s="1"/>
  <c r="L405" i="8"/>
  <c r="L404" i="8"/>
  <c r="L403" i="8"/>
  <c r="N402" i="8"/>
  <c r="N401" i="8" s="1"/>
  <c r="L402" i="8"/>
  <c r="L401" i="8"/>
  <c r="L400" i="8"/>
  <c r="L399" i="8"/>
  <c r="L398" i="8"/>
  <c r="L397" i="8"/>
  <c r="L396" i="8"/>
  <c r="L395" i="8"/>
  <c r="L394" i="8"/>
  <c r="L393" i="8"/>
  <c r="L392" i="8"/>
  <c r="L391" i="8"/>
  <c r="L390" i="8"/>
  <c r="L389" i="8"/>
  <c r="L388" i="8"/>
  <c r="L387" i="8"/>
  <c r="L386" i="8"/>
  <c r="L385" i="8"/>
  <c r="N384" i="8"/>
  <c r="N370" i="8" s="1"/>
  <c r="L384" i="8"/>
  <c r="L383" i="8"/>
  <c r="L381" i="8"/>
  <c r="L380" i="8"/>
  <c r="L379" i="8"/>
  <c r="L378" i="8"/>
  <c r="L377" i="8"/>
  <c r="L376" i="8"/>
  <c r="L375" i="8"/>
  <c r="L373" i="8"/>
  <c r="L372" i="8"/>
  <c r="L371" i="8"/>
  <c r="L370" i="8"/>
  <c r="L369" i="8"/>
  <c r="L368" i="8"/>
  <c r="L367" i="8"/>
  <c r="L366" i="8"/>
  <c r="N365" i="8"/>
  <c r="N364" i="8" s="1"/>
  <c r="L365" i="8"/>
  <c r="L364" i="8"/>
  <c r="L363" i="8"/>
  <c r="N362" i="8"/>
  <c r="N361" i="8" s="1"/>
  <c r="L362" i="8"/>
  <c r="L361" i="8"/>
  <c r="L360" i="8"/>
  <c r="L359" i="8"/>
  <c r="N358" i="8"/>
  <c r="N357" i="8" s="1"/>
  <c r="N356" i="8" s="1"/>
  <c r="L358" i="8"/>
  <c r="L357" i="8"/>
  <c r="L356" i="8"/>
  <c r="L355" i="8"/>
  <c r="N354" i="8"/>
  <c r="N353" i="8" s="1"/>
  <c r="L354" i="8"/>
  <c r="L353" i="8"/>
  <c r="L352" i="8"/>
  <c r="N351" i="8"/>
  <c r="N350" i="8" s="1"/>
  <c r="L351" i="8"/>
  <c r="L350" i="8"/>
  <c r="L349" i="8"/>
  <c r="N348" i="8"/>
  <c r="N347" i="8" s="1"/>
  <c r="L348" i="8"/>
  <c r="L347" i="8"/>
  <c r="L346" i="8"/>
  <c r="L345" i="8"/>
  <c r="L344" i="8"/>
  <c r="L343" i="8"/>
  <c r="L342" i="8"/>
  <c r="N341" i="8"/>
  <c r="N337" i="8" s="1"/>
  <c r="L341" i="8"/>
  <c r="L340" i="8"/>
  <c r="L339" i="8"/>
  <c r="L338" i="8"/>
  <c r="L337" i="8"/>
  <c r="L336" i="8"/>
  <c r="L335" i="8"/>
  <c r="L334" i="8"/>
  <c r="L333" i="8"/>
  <c r="L332" i="8"/>
  <c r="L331" i="8"/>
  <c r="L330" i="8"/>
  <c r="L329" i="8"/>
  <c r="N328" i="8"/>
  <c r="N326" i="8" s="1"/>
  <c r="L328" i="8"/>
  <c r="L327" i="8"/>
  <c r="L326" i="8"/>
  <c r="L325" i="8"/>
  <c r="L324" i="8"/>
  <c r="N323" i="8"/>
  <c r="N321" i="8" s="1"/>
  <c r="L323" i="8"/>
  <c r="L322" i="8"/>
  <c r="L321" i="8"/>
  <c r="L320" i="8"/>
  <c r="L319" i="8"/>
  <c r="N318" i="8"/>
  <c r="N316" i="8" s="1"/>
  <c r="L318" i="8"/>
  <c r="L317" i="8"/>
  <c r="L316" i="8"/>
  <c r="L315" i="8"/>
  <c r="L314" i="8"/>
  <c r="L313" i="8"/>
  <c r="N312" i="8"/>
  <c r="N310" i="8" s="1"/>
  <c r="N308" i="8" s="1"/>
  <c r="L312" i="8"/>
  <c r="L311" i="8"/>
  <c r="L310" i="8"/>
  <c r="L309" i="8"/>
  <c r="L308" i="8"/>
  <c r="L307" i="8"/>
  <c r="L306" i="8"/>
  <c r="L305" i="8"/>
  <c r="L304" i="8"/>
  <c r="N303" i="8"/>
  <c r="N289" i="8" s="1"/>
  <c r="L303" i="8"/>
  <c r="L302" i="8"/>
  <c r="L301" i="8"/>
  <c r="L300" i="8"/>
  <c r="L299" i="8"/>
  <c r="L298" i="8"/>
  <c r="L297" i="8"/>
  <c r="L295" i="8"/>
  <c r="L294" i="8"/>
  <c r="L293" i="8"/>
  <c r="L292" i="8"/>
  <c r="L291" i="8"/>
  <c r="L290" i="8"/>
  <c r="L289" i="8"/>
  <c r="L288" i="8"/>
  <c r="N287" i="8"/>
  <c r="L287" i="8"/>
  <c r="L286" i="8"/>
  <c r="L284" i="8"/>
  <c r="L283" i="8"/>
  <c r="L281" i="8"/>
  <c r="L280" i="8"/>
  <c r="L279" i="8"/>
  <c r="L278" i="8"/>
  <c r="L277" i="8"/>
  <c r="L276" i="8"/>
  <c r="L275" i="8"/>
  <c r="L274" i="8"/>
  <c r="L273" i="8"/>
  <c r="N272" i="8"/>
  <c r="L272" i="8"/>
  <c r="L271" i="8"/>
  <c r="L270" i="8"/>
  <c r="N269" i="8"/>
  <c r="N260" i="8" s="1"/>
  <c r="L269" i="8"/>
  <c r="L268" i="8"/>
  <c r="L267" i="8"/>
  <c r="L266" i="8"/>
  <c r="L265" i="8"/>
  <c r="L264" i="8"/>
  <c r="L263" i="8"/>
  <c r="L262" i="8"/>
  <c r="L261" i="8"/>
  <c r="L260" i="8"/>
  <c r="L259" i="8"/>
  <c r="N258" i="8"/>
  <c r="L258" i="8"/>
  <c r="L257" i="8"/>
  <c r="L256" i="8"/>
  <c r="L255" i="8"/>
  <c r="L254" i="8"/>
  <c r="L253" i="8"/>
  <c r="L251" i="8"/>
  <c r="L249" i="8"/>
  <c r="L248" i="8"/>
  <c r="L247" i="8"/>
  <c r="N246" i="8"/>
  <c r="N245" i="8" s="1"/>
  <c r="N234" i="8" s="1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14" i="8"/>
  <c r="L213" i="8"/>
  <c r="L212" i="8"/>
  <c r="L211" i="8"/>
  <c r="L210" i="8"/>
  <c r="L209" i="8"/>
  <c r="L206" i="8"/>
  <c r="L205" i="8"/>
  <c r="L204" i="8"/>
  <c r="L203" i="8"/>
  <c r="L202" i="8"/>
  <c r="L201" i="8"/>
  <c r="L200" i="8"/>
  <c r="L199" i="8"/>
  <c r="N198" i="8"/>
  <c r="N196" i="8" s="1"/>
  <c r="L198" i="8"/>
  <c r="L197" i="8"/>
  <c r="L196" i="8"/>
  <c r="L195" i="8"/>
  <c r="L193" i="8"/>
  <c r="L192" i="8"/>
  <c r="N191" i="8"/>
  <c r="N187" i="8" s="1"/>
  <c r="L191" i="8"/>
  <c r="L190" i="8"/>
  <c r="L189" i="8"/>
  <c r="L188" i="8"/>
  <c r="L187" i="8"/>
  <c r="L186" i="8"/>
  <c r="N185" i="8"/>
  <c r="L185" i="8"/>
  <c r="L184" i="8"/>
  <c r="L183" i="8"/>
  <c r="N182" i="8"/>
  <c r="L182" i="8"/>
  <c r="L181" i="8"/>
  <c r="L180" i="8"/>
  <c r="N179" i="8"/>
  <c r="N177" i="8" s="1"/>
  <c r="L179" i="8"/>
  <c r="L178" i="8"/>
  <c r="L177" i="8"/>
  <c r="L176" i="8"/>
  <c r="L172" i="8"/>
  <c r="N171" i="8"/>
  <c r="N170" i="8" s="1"/>
  <c r="N169" i="8" s="1"/>
  <c r="L171" i="8"/>
  <c r="L170" i="8"/>
  <c r="L169" i="8"/>
  <c r="L168" i="8"/>
  <c r="N167" i="8"/>
  <c r="N166" i="8" s="1"/>
  <c r="L167" i="8"/>
  <c r="L166" i="8"/>
  <c r="L165" i="8"/>
  <c r="L164" i="8"/>
  <c r="L163" i="8"/>
  <c r="L162" i="8"/>
  <c r="L161" i="8"/>
  <c r="L160" i="8"/>
  <c r="N159" i="8"/>
  <c r="N158" i="8" s="1"/>
  <c r="L159" i="8"/>
  <c r="L158" i="8"/>
  <c r="L157" i="8"/>
  <c r="L156" i="8"/>
  <c r="L155" i="8"/>
  <c r="L154" i="8"/>
  <c r="N153" i="8"/>
  <c r="L153" i="8"/>
  <c r="L152" i="8"/>
  <c r="N151" i="8"/>
  <c r="N147" i="8" s="1"/>
  <c r="L151" i="8"/>
  <c r="L150" i="8"/>
  <c r="L149" i="8"/>
  <c r="L148" i="8"/>
  <c r="L147" i="8"/>
  <c r="L146" i="8"/>
  <c r="L145" i="8"/>
  <c r="N144" i="8"/>
  <c r="N142" i="8" s="1"/>
  <c r="L144" i="8"/>
  <c r="L143" i="8"/>
  <c r="L142" i="8"/>
  <c r="L139" i="8"/>
  <c r="L141" i="8"/>
  <c r="N140" i="8"/>
  <c r="N137" i="8" s="1"/>
  <c r="L140" i="8"/>
  <c r="L138" i="8"/>
  <c r="L137" i="8"/>
  <c r="L136" i="8"/>
  <c r="N135" i="8"/>
  <c r="N134" i="8" s="1"/>
  <c r="L135" i="8"/>
  <c r="L134" i="8"/>
  <c r="L133" i="8"/>
  <c r="N132" i="8"/>
  <c r="N130" i="8" s="1"/>
  <c r="L132" i="8"/>
  <c r="L131" i="8"/>
  <c r="L130" i="8"/>
  <c r="L129" i="8"/>
  <c r="L128" i="8"/>
  <c r="L127" i="8"/>
  <c r="L126" i="8"/>
  <c r="L125" i="8"/>
  <c r="N124" i="8"/>
  <c r="N121" i="8" s="1"/>
  <c r="L124" i="8"/>
  <c r="L123" i="8"/>
  <c r="L122" i="8"/>
  <c r="L121" i="8"/>
  <c r="L120" i="8"/>
  <c r="N119" i="8"/>
  <c r="N117" i="8" s="1"/>
  <c r="N111" i="8" s="1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N105" i="8"/>
  <c r="L105" i="8"/>
  <c r="L104" i="8"/>
  <c r="L103" i="8"/>
  <c r="L102" i="8"/>
  <c r="L101" i="8"/>
  <c r="N100" i="8"/>
  <c r="L100" i="8"/>
  <c r="L99" i="8"/>
  <c r="L98" i="8"/>
  <c r="L97" i="8"/>
  <c r="L96" i="8"/>
  <c r="L95" i="8"/>
  <c r="L94" i="8"/>
  <c r="L93" i="8"/>
  <c r="L92" i="8"/>
  <c r="L91" i="8"/>
  <c r="L90" i="8"/>
  <c r="N89" i="8"/>
  <c r="N85" i="8" s="1"/>
  <c r="L89" i="8"/>
  <c r="L88" i="8"/>
  <c r="L87" i="8"/>
  <c r="L86" i="8"/>
  <c r="L85" i="8"/>
  <c r="L84" i="8"/>
  <c r="L83" i="8"/>
  <c r="N82" i="8"/>
  <c r="N79" i="8" s="1"/>
  <c r="L82" i="8"/>
  <c r="L81" i="8"/>
  <c r="L79" i="8"/>
  <c r="L78" i="8"/>
  <c r="L77" i="8"/>
  <c r="L76" i="8"/>
  <c r="L75" i="8"/>
  <c r="N74" i="8"/>
  <c r="N72" i="8" s="1"/>
  <c r="L74" i="8"/>
  <c r="L73" i="8"/>
  <c r="L72" i="8"/>
  <c r="L71" i="8"/>
  <c r="L70" i="8"/>
  <c r="L69" i="8"/>
  <c r="N68" i="8"/>
  <c r="L68" i="8"/>
  <c r="L67" i="8"/>
  <c r="L66" i="8"/>
  <c r="N65" i="8"/>
  <c r="L65" i="8"/>
  <c r="L64" i="8"/>
  <c r="L63" i="8"/>
  <c r="L62" i="8"/>
  <c r="L61" i="8"/>
  <c r="L60" i="8"/>
  <c r="L59" i="8"/>
  <c r="N58" i="8"/>
  <c r="N57" i="8" s="1"/>
  <c r="L58" i="8"/>
  <c r="L57" i="8"/>
  <c r="L56" i="8"/>
  <c r="L55" i="8"/>
  <c r="N54" i="8"/>
  <c r="N53" i="8" s="1"/>
  <c r="L54" i="8"/>
  <c r="L53" i="8"/>
  <c r="L52" i="8"/>
  <c r="N51" i="8"/>
  <c r="L51" i="8"/>
  <c r="L50" i="8"/>
  <c r="L49" i="8"/>
  <c r="L48" i="8"/>
  <c r="L47" i="8"/>
  <c r="L46" i="8"/>
  <c r="N45" i="8"/>
  <c r="N44" i="8" s="1"/>
  <c r="L45" i="8"/>
  <c r="L44" i="8"/>
  <c r="L43" i="8"/>
  <c r="L42" i="8"/>
  <c r="N41" i="8"/>
  <c r="N40" i="8" s="1"/>
  <c r="L41" i="8"/>
  <c r="L40" i="8"/>
  <c r="L39" i="8"/>
  <c r="L38" i="8"/>
  <c r="N37" i="8"/>
  <c r="N36" i="8" s="1"/>
  <c r="L37" i="8"/>
  <c r="L36" i="8"/>
  <c r="L35" i="8"/>
  <c r="N34" i="8"/>
  <c r="N33" i="8" s="1"/>
  <c r="L34" i="8"/>
  <c r="L33" i="8"/>
  <c r="L32" i="8"/>
  <c r="L31" i="8"/>
  <c r="L30" i="8"/>
  <c r="N29" i="8"/>
  <c r="N28" i="8" s="1"/>
  <c r="L29" i="8"/>
  <c r="L28" i="8"/>
  <c r="L27" i="8"/>
  <c r="L26" i="8"/>
  <c r="L25" i="8"/>
  <c r="N24" i="8"/>
  <c r="L24" i="8"/>
  <c r="L23" i="8"/>
  <c r="L22" i="8"/>
  <c r="N21" i="8"/>
  <c r="L20" i="8"/>
  <c r="N19" i="8"/>
  <c r="L19" i="8"/>
  <c r="L18" i="8"/>
  <c r="L17" i="8"/>
  <c r="N16" i="8"/>
  <c r="L16" i="8"/>
  <c r="N15" i="8"/>
  <c r="L15" i="8"/>
  <c r="L14" i="8"/>
  <c r="L13" i="8"/>
  <c r="L12" i="8"/>
  <c r="L11" i="8"/>
  <c r="L10" i="8"/>
  <c r="L9" i="8"/>
  <c r="L8" i="8"/>
  <c r="L7" i="8"/>
  <c r="Q1285" i="7"/>
  <c r="R1284" i="7"/>
  <c r="H1284" i="7"/>
  <c r="H1283" i="7"/>
  <c r="R1283" i="7" s="1"/>
  <c r="R1282" i="7"/>
  <c r="H1282" i="7"/>
  <c r="H1281" i="7"/>
  <c r="R1281" i="7" s="1"/>
  <c r="R1280" i="7"/>
  <c r="H1280" i="7"/>
  <c r="H1279" i="7"/>
  <c r="R1279" i="7" s="1"/>
  <c r="R1278" i="7"/>
  <c r="H1278" i="7"/>
  <c r="R1277" i="7"/>
  <c r="H1276" i="7"/>
  <c r="R1275" i="7"/>
  <c r="H1275" i="7"/>
  <c r="Q1270" i="7"/>
  <c r="H1269" i="7"/>
  <c r="H1270" i="7" s="1"/>
  <c r="Q1264" i="7"/>
  <c r="N1264" i="7"/>
  <c r="K1264" i="7"/>
  <c r="H1264" i="7"/>
  <c r="R1264" i="7" s="1"/>
  <c r="Q1255" i="7"/>
  <c r="N1255" i="7"/>
  <c r="K1255" i="7"/>
  <c r="H1255" i="7"/>
  <c r="Q1247" i="7"/>
  <c r="R1247" i="7" s="1"/>
  <c r="N1247" i="7"/>
  <c r="K1247" i="7"/>
  <c r="H1247" i="7"/>
  <c r="Q1240" i="7"/>
  <c r="R1240" i="7" s="1"/>
  <c r="N1240" i="7"/>
  <c r="K1240" i="7"/>
  <c r="H1240" i="7"/>
  <c r="Q1233" i="7"/>
  <c r="N1233" i="7"/>
  <c r="K1233" i="7"/>
  <c r="H1233" i="7"/>
  <c r="R1233" i="7" s="1"/>
  <c r="Q1222" i="7"/>
  <c r="N1222" i="7"/>
  <c r="K1222" i="7"/>
  <c r="H1222" i="7"/>
  <c r="Q1213" i="7"/>
  <c r="N1213" i="7"/>
  <c r="K1213" i="7"/>
  <c r="H1213" i="7"/>
  <c r="Q1207" i="7"/>
  <c r="R1207" i="7" s="1"/>
  <c r="N1207" i="7"/>
  <c r="K1207" i="7"/>
  <c r="H1207" i="7"/>
  <c r="Q1199" i="7"/>
  <c r="N1199" i="7"/>
  <c r="K1199" i="7"/>
  <c r="H1199" i="7"/>
  <c r="R1199" i="7" s="1"/>
  <c r="H1195" i="7"/>
  <c r="H1194" i="7"/>
  <c r="R1192" i="7"/>
  <c r="Q1183" i="7"/>
  <c r="N1183" i="7"/>
  <c r="K1183" i="7"/>
  <c r="H1183" i="7"/>
  <c r="R1183" i="7" s="1"/>
  <c r="Q1175" i="7"/>
  <c r="N1175" i="7"/>
  <c r="K1175" i="7"/>
  <c r="H1175" i="7"/>
  <c r="Q1166" i="7"/>
  <c r="R1166" i="7" s="1"/>
  <c r="N1166" i="7"/>
  <c r="K1166" i="7"/>
  <c r="H1166" i="7"/>
  <c r="R1165" i="7"/>
  <c r="Q1156" i="7"/>
  <c r="N1156" i="7"/>
  <c r="K1156" i="7"/>
  <c r="H1156" i="7"/>
  <c r="R1156" i="7" s="1"/>
  <c r="N1149" i="7"/>
  <c r="K1149" i="7"/>
  <c r="H1149" i="7"/>
  <c r="Q1147" i="7"/>
  <c r="Q1149" i="7" s="1"/>
  <c r="R1142" i="7"/>
  <c r="Q1142" i="7"/>
  <c r="N1142" i="7"/>
  <c r="K1142" i="7"/>
  <c r="H1142" i="7"/>
  <c r="Q1131" i="7"/>
  <c r="N1131" i="7"/>
  <c r="K1131" i="7"/>
  <c r="H1131" i="7"/>
  <c r="Q1122" i="7"/>
  <c r="R1122" i="7" s="1"/>
  <c r="N1122" i="7"/>
  <c r="K1122" i="7"/>
  <c r="H1122" i="7"/>
  <c r="H1106" i="7"/>
  <c r="Q1095" i="7"/>
  <c r="N1095" i="7"/>
  <c r="K1095" i="7"/>
  <c r="H1095" i="7"/>
  <c r="R1095" i="7" s="1"/>
  <c r="Q1085" i="7"/>
  <c r="N1085" i="7"/>
  <c r="K1085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/>
  <c r="H1071" i="7"/>
  <c r="H1070" i="7"/>
  <c r="H1069" i="7"/>
  <c r="H1068" i="7"/>
  <c r="H1067" i="7"/>
  <c r="H1066" i="7"/>
  <c r="H1065" i="7"/>
  <c r="H1064" i="7"/>
  <c r="H1063" i="7"/>
  <c r="H1062" i="7"/>
  <c r="H1061" i="7"/>
  <c r="H1060" i="7"/>
  <c r="H1059" i="7"/>
  <c r="H1058" i="7"/>
  <c r="H1057" i="7"/>
  <c r="H1056" i="7"/>
  <c r="H1055" i="7"/>
  <c r="H1054" i="7"/>
  <c r="H1053" i="7"/>
  <c r="H1052" i="7"/>
  <c r="H1051" i="7"/>
  <c r="H1050" i="7"/>
  <c r="H1049" i="7"/>
  <c r="H1048" i="7"/>
  <c r="H1047" i="7"/>
  <c r="H1046" i="7"/>
  <c r="H1045" i="7"/>
  <c r="H1044" i="7"/>
  <c r="H1043" i="7"/>
  <c r="H1042" i="7"/>
  <c r="H1041" i="7"/>
  <c r="H1040" i="7"/>
  <c r="H1039" i="7"/>
  <c r="H1038" i="7"/>
  <c r="H1037" i="7"/>
  <c r="H1036" i="7"/>
  <c r="H1035" i="7"/>
  <c r="H1034" i="7"/>
  <c r="H1033" i="7"/>
  <c r="H1032" i="7"/>
  <c r="H1031" i="7"/>
  <c r="H1030" i="7"/>
  <c r="H1029" i="7"/>
  <c r="H1028" i="7"/>
  <c r="H1027" i="7"/>
  <c r="H1026" i="7"/>
  <c r="H1025" i="7"/>
  <c r="H1024" i="7"/>
  <c r="H1023" i="7"/>
  <c r="H1022" i="7"/>
  <c r="H1021" i="7"/>
  <c r="H1020" i="7"/>
  <c r="H1019" i="7"/>
  <c r="H1018" i="7"/>
  <c r="H1017" i="7"/>
  <c r="H1016" i="7"/>
  <c r="H1015" i="7"/>
  <c r="H1014" i="7"/>
  <c r="H1013" i="7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Q976" i="7"/>
  <c r="R976" i="7" s="1"/>
  <c r="N976" i="7"/>
  <c r="K976" i="7"/>
  <c r="H976" i="7"/>
  <c r="Q969" i="7"/>
  <c r="R969" i="7" s="1"/>
  <c r="N969" i="7"/>
  <c r="K969" i="7"/>
  <c r="H969" i="7"/>
  <c r="Q960" i="7"/>
  <c r="N960" i="7"/>
  <c r="K960" i="7"/>
  <c r="H960" i="7"/>
  <c r="R960" i="7" s="1"/>
  <c r="Q949" i="7"/>
  <c r="N949" i="7"/>
  <c r="K949" i="7"/>
  <c r="G948" i="7"/>
  <c r="H947" i="7"/>
  <c r="H946" i="7"/>
  <c r="H945" i="7"/>
  <c r="H944" i="7"/>
  <c r="Q938" i="7"/>
  <c r="R938" i="7" s="1"/>
  <c r="N938" i="7"/>
  <c r="K938" i="7"/>
  <c r="H938" i="7"/>
  <c r="R937" i="7"/>
  <c r="Q925" i="7"/>
  <c r="N925" i="7"/>
  <c r="K925" i="7"/>
  <c r="H925" i="7"/>
  <c r="G924" i="7"/>
  <c r="Q917" i="7"/>
  <c r="R917" i="7" s="1"/>
  <c r="N917" i="7"/>
  <c r="K917" i="7"/>
  <c r="H917" i="7"/>
  <c r="R916" i="7"/>
  <c r="Q904" i="7"/>
  <c r="N904" i="7"/>
  <c r="K904" i="7"/>
  <c r="H904" i="7"/>
  <c r="R903" i="7"/>
  <c r="R902" i="7"/>
  <c r="Q897" i="7"/>
  <c r="N897" i="7"/>
  <c r="K897" i="7"/>
  <c r="H897" i="7"/>
  <c r="R897" i="7" s="1"/>
  <c r="R896" i="7"/>
  <c r="R895" i="7"/>
  <c r="Q885" i="7"/>
  <c r="R885" i="7" s="1"/>
  <c r="N885" i="7"/>
  <c r="K885" i="7"/>
  <c r="H885" i="7"/>
  <c r="R884" i="7"/>
  <c r="R880" i="7"/>
  <c r="N874" i="7"/>
  <c r="K874" i="7"/>
  <c r="H872" i="7"/>
  <c r="P872" i="7" s="1"/>
  <c r="Q872" i="7" s="1"/>
  <c r="R872" i="7" s="1"/>
  <c r="H871" i="7"/>
  <c r="P871" i="7" s="1"/>
  <c r="Q871" i="7" s="1"/>
  <c r="Q864" i="7"/>
  <c r="R864" i="7" s="1"/>
  <c r="N864" i="7"/>
  <c r="K864" i="7"/>
  <c r="H864" i="7"/>
  <c r="Q854" i="7"/>
  <c r="N854" i="7"/>
  <c r="K854" i="7"/>
  <c r="H854" i="7"/>
  <c r="R854" i="7" s="1"/>
  <c r="R853" i="7"/>
  <c r="Q841" i="7"/>
  <c r="N841" i="7"/>
  <c r="K841" i="7"/>
  <c r="H841" i="7"/>
  <c r="R840" i="7"/>
  <c r="Q830" i="7"/>
  <c r="N830" i="7"/>
  <c r="K830" i="7"/>
  <c r="H830" i="7"/>
  <c r="R830" i="7" s="1"/>
  <c r="R829" i="7"/>
  <c r="H826" i="7"/>
  <c r="Q814" i="7"/>
  <c r="N814" i="7"/>
  <c r="K814" i="7"/>
  <c r="H812" i="7"/>
  <c r="H814" i="7" s="1"/>
  <c r="Q806" i="7"/>
  <c r="N806" i="7"/>
  <c r="R806" i="7" s="1"/>
  <c r="K806" i="7"/>
  <c r="H806" i="7"/>
  <c r="R805" i="7"/>
  <c r="Q797" i="7"/>
  <c r="R797" i="7" s="1"/>
  <c r="N797" i="7"/>
  <c r="K797" i="7"/>
  <c r="H797" i="7"/>
  <c r="R796" i="7"/>
  <c r="Q786" i="7"/>
  <c r="R786" i="7" s="1"/>
  <c r="N786" i="7"/>
  <c r="K786" i="7"/>
  <c r="H786" i="7"/>
  <c r="R785" i="7"/>
  <c r="R780" i="7"/>
  <c r="Q771" i="7"/>
  <c r="N771" i="7"/>
  <c r="K771" i="7"/>
  <c r="H771" i="7"/>
  <c r="R771" i="7" s="1"/>
  <c r="R766" i="7"/>
  <c r="Q759" i="7"/>
  <c r="N759" i="7"/>
  <c r="K759" i="7"/>
  <c r="R758" i="7"/>
  <c r="H758" i="7"/>
  <c r="H759" i="7" s="1"/>
  <c r="H751" i="7"/>
  <c r="F750" i="7"/>
  <c r="F749" i="7"/>
  <c r="R748" i="7"/>
  <c r="F748" i="7"/>
  <c r="Q739" i="7"/>
  <c r="N739" i="7"/>
  <c r="K739" i="7"/>
  <c r="H739" i="7"/>
  <c r="R738" i="7"/>
  <c r="R733" i="7"/>
  <c r="Q724" i="7"/>
  <c r="R724" i="7" s="1"/>
  <c r="N724" i="7"/>
  <c r="K724" i="7"/>
  <c r="H724" i="7"/>
  <c r="R723" i="7"/>
  <c r="R721" i="7"/>
  <c r="H714" i="7"/>
  <c r="R713" i="7"/>
  <c r="H704" i="7"/>
  <c r="R703" i="7"/>
  <c r="H692" i="7"/>
  <c r="R691" i="7"/>
  <c r="H681" i="7"/>
  <c r="G680" i="7"/>
  <c r="R679" i="7"/>
  <c r="G679" i="7"/>
  <c r="G678" i="7"/>
  <c r="G677" i="7"/>
  <c r="R676" i="7"/>
  <c r="Q676" i="7"/>
  <c r="N676" i="7"/>
  <c r="K676" i="7"/>
  <c r="G676" i="7"/>
  <c r="Q675" i="7"/>
  <c r="N675" i="7"/>
  <c r="K675" i="7"/>
  <c r="G675" i="7"/>
  <c r="R674" i="7"/>
  <c r="G674" i="7"/>
  <c r="G673" i="7"/>
  <c r="G672" i="7"/>
  <c r="Q666" i="7"/>
  <c r="N666" i="7"/>
  <c r="K666" i="7"/>
  <c r="H666" i="7"/>
  <c r="H668" i="7" s="1"/>
  <c r="R654" i="7"/>
  <c r="R653" i="7"/>
  <c r="Q646" i="7"/>
  <c r="Q692" i="7" s="1"/>
  <c r="N646" i="7"/>
  <c r="N692" i="7" s="1"/>
  <c r="N704" i="7" s="1"/>
  <c r="K646" i="7"/>
  <c r="H646" i="7"/>
  <c r="R634" i="7"/>
  <c r="R633" i="7"/>
  <c r="Q627" i="7"/>
  <c r="N627" i="7"/>
  <c r="K627" i="7"/>
  <c r="H627" i="7"/>
  <c r="Q619" i="7"/>
  <c r="N619" i="7"/>
  <c r="K619" i="7"/>
  <c r="H617" i="7"/>
  <c r="H616" i="7"/>
  <c r="H619" i="7" s="1"/>
  <c r="Q612" i="7"/>
  <c r="N612" i="7"/>
  <c r="K612" i="7"/>
  <c r="H612" i="7"/>
  <c r="Q605" i="7"/>
  <c r="N605" i="7"/>
  <c r="K605" i="7"/>
  <c r="H605" i="7"/>
  <c r="Q593" i="7"/>
  <c r="R593" i="7" s="1"/>
  <c r="N593" i="7"/>
  <c r="K593" i="7"/>
  <c r="H593" i="7"/>
  <c r="R591" i="7"/>
  <c r="Q584" i="7"/>
  <c r="R584" i="7" s="1"/>
  <c r="N584" i="7"/>
  <c r="K584" i="7"/>
  <c r="H584" i="7"/>
  <c r="R582" i="7"/>
  <c r="Q578" i="7"/>
  <c r="R578" i="7" s="1"/>
  <c r="N578" i="7"/>
  <c r="K578" i="7"/>
  <c r="H578" i="7"/>
  <c r="R576" i="7"/>
  <c r="Q565" i="7"/>
  <c r="N565" i="7"/>
  <c r="K565" i="7"/>
  <c r="H565" i="7"/>
  <c r="R562" i="7"/>
  <c r="Q537" i="7"/>
  <c r="R537" i="7" s="1"/>
  <c r="N537" i="7"/>
  <c r="K537" i="7"/>
  <c r="H537" i="7"/>
  <c r="R536" i="7"/>
  <c r="Q528" i="7"/>
  <c r="R528" i="7" s="1"/>
  <c r="N528" i="7"/>
  <c r="K528" i="7"/>
  <c r="H528" i="7"/>
  <c r="R527" i="7"/>
  <c r="Q516" i="7"/>
  <c r="R516" i="7" s="1"/>
  <c r="N516" i="7"/>
  <c r="K516" i="7"/>
  <c r="H516" i="7"/>
  <c r="R515" i="7"/>
  <c r="Q510" i="7"/>
  <c r="N510" i="7"/>
  <c r="K510" i="7"/>
  <c r="H510" i="7"/>
  <c r="R509" i="7"/>
  <c r="Q501" i="7"/>
  <c r="R501" i="7" s="1"/>
  <c r="N501" i="7"/>
  <c r="K501" i="7"/>
  <c r="H501" i="7"/>
  <c r="R500" i="7"/>
  <c r="H500" i="7"/>
  <c r="Q494" i="7"/>
  <c r="N494" i="7"/>
  <c r="K494" i="7"/>
  <c r="R493" i="7"/>
  <c r="H493" i="7"/>
  <c r="H494" i="7" s="1"/>
  <c r="Q485" i="7"/>
  <c r="N485" i="7"/>
  <c r="K485" i="7"/>
  <c r="H485" i="7"/>
  <c r="F484" i="7"/>
  <c r="Q476" i="7"/>
  <c r="N476" i="7"/>
  <c r="K476" i="7"/>
  <c r="H476" i="7"/>
  <c r="R476" i="7" s="1"/>
  <c r="R474" i="7"/>
  <c r="R469" i="7"/>
  <c r="H469" i="7"/>
  <c r="R464" i="7"/>
  <c r="R459" i="7"/>
  <c r="H459" i="7"/>
  <c r="R454" i="7"/>
  <c r="R449" i="7"/>
  <c r="H449" i="7"/>
  <c r="R444" i="7"/>
  <c r="R439" i="7"/>
  <c r="H439" i="7"/>
  <c r="R434" i="7"/>
  <c r="R427" i="7"/>
  <c r="H427" i="7"/>
  <c r="H426" i="7"/>
  <c r="R426" i="7" s="1"/>
  <c r="H425" i="7"/>
  <c r="R425" i="7" s="1"/>
  <c r="H424" i="7"/>
  <c r="R424" i="7" s="1"/>
  <c r="R423" i="7"/>
  <c r="H423" i="7"/>
  <c r="H422" i="7"/>
  <c r="R422" i="7" s="1"/>
  <c r="H421" i="7"/>
  <c r="R421" i="7" s="1"/>
  <c r="H420" i="7"/>
  <c r="R420" i="7" s="1"/>
  <c r="R419" i="7"/>
  <c r="H419" i="7"/>
  <c r="H418" i="7"/>
  <c r="R418" i="7" s="1"/>
  <c r="H417" i="7"/>
  <c r="R417" i="7" s="1"/>
  <c r="H416" i="7"/>
  <c r="R416" i="7" s="1"/>
  <c r="R415" i="7"/>
  <c r="H415" i="7"/>
  <c r="R414" i="7"/>
  <c r="H414" i="7"/>
  <c r="R413" i="7"/>
  <c r="H413" i="7"/>
  <c r="R412" i="7"/>
  <c r="H411" i="7"/>
  <c r="R411" i="7" s="1"/>
  <c r="R410" i="7"/>
  <c r="H410" i="7"/>
  <c r="H409" i="7"/>
  <c r="R409" i="7" s="1"/>
  <c r="R408" i="7"/>
  <c r="H408" i="7"/>
  <c r="H407" i="7"/>
  <c r="R407" i="7" s="1"/>
  <c r="R406" i="7"/>
  <c r="H406" i="7"/>
  <c r="H405" i="7"/>
  <c r="R405" i="7" s="1"/>
  <c r="R404" i="7"/>
  <c r="H404" i="7"/>
  <c r="H403" i="7"/>
  <c r="R403" i="7" s="1"/>
  <c r="R402" i="7"/>
  <c r="H402" i="7"/>
  <c r="H401" i="7"/>
  <c r="R401" i="7" s="1"/>
  <c r="R400" i="7"/>
  <c r="H400" i="7"/>
  <c r="H399" i="7"/>
  <c r="R399" i="7" s="1"/>
  <c r="R398" i="7"/>
  <c r="H398" i="7"/>
  <c r="H397" i="7"/>
  <c r="R397" i="7" s="1"/>
  <c r="R396" i="7"/>
  <c r="H396" i="7"/>
  <c r="H428" i="7" s="1"/>
  <c r="R395" i="7"/>
  <c r="Q387" i="7"/>
  <c r="N387" i="7"/>
  <c r="K387" i="7"/>
  <c r="H387" i="7"/>
  <c r="R387" i="7" s="1"/>
  <c r="R385" i="7"/>
  <c r="H385" i="7"/>
  <c r="R377" i="7"/>
  <c r="H377" i="7"/>
  <c r="R376" i="7"/>
  <c r="G376" i="7"/>
  <c r="R367" i="7"/>
  <c r="H367" i="7"/>
  <c r="H366" i="7"/>
  <c r="R366" i="7" s="1"/>
  <c r="R368" i="7" s="1"/>
  <c r="R357" i="7"/>
  <c r="H357" i="7"/>
  <c r="R355" i="7"/>
  <c r="R349" i="7"/>
  <c r="H349" i="7"/>
  <c r="R347" i="7"/>
  <c r="R337" i="7"/>
  <c r="H337" i="7"/>
  <c r="R335" i="7"/>
  <c r="R328" i="7"/>
  <c r="H328" i="7"/>
  <c r="R326" i="7"/>
  <c r="G326" i="7"/>
  <c r="R318" i="7"/>
  <c r="G318" i="7"/>
  <c r="R317" i="7"/>
  <c r="G317" i="7"/>
  <c r="R316" i="7"/>
  <c r="H316" i="7"/>
  <c r="R315" i="7"/>
  <c r="G315" i="7"/>
  <c r="R314" i="7"/>
  <c r="H314" i="7"/>
  <c r="R313" i="7"/>
  <c r="H313" i="7"/>
  <c r="R312" i="7"/>
  <c r="G312" i="7"/>
  <c r="Q302" i="7"/>
  <c r="N302" i="7"/>
  <c r="K302" i="7"/>
  <c r="H302" i="7"/>
  <c r="R301" i="7"/>
  <c r="R300" i="7"/>
  <c r="R299" i="7"/>
  <c r="Q292" i="7"/>
  <c r="N292" i="7"/>
  <c r="K292" i="7"/>
  <c r="R291" i="7"/>
  <c r="H290" i="7"/>
  <c r="H292" i="7" s="1"/>
  <c r="Q284" i="7"/>
  <c r="N284" i="7"/>
  <c r="K284" i="7"/>
  <c r="R283" i="7"/>
  <c r="R282" i="7"/>
  <c r="R281" i="7"/>
  <c r="H281" i="7"/>
  <c r="H284" i="7" s="1"/>
  <c r="Q276" i="7"/>
  <c r="R276" i="7" s="1"/>
  <c r="N276" i="7"/>
  <c r="K276" i="7"/>
  <c r="H275" i="7"/>
  <c r="H276" i="7" s="1"/>
  <c r="Q270" i="7"/>
  <c r="N270" i="7"/>
  <c r="K270" i="7"/>
  <c r="H269" i="7"/>
  <c r="R269" i="7" s="1"/>
  <c r="R268" i="7"/>
  <c r="H268" i="7"/>
  <c r="H267" i="7"/>
  <c r="R267" i="7" s="1"/>
  <c r="R266" i="7"/>
  <c r="H266" i="7"/>
  <c r="H265" i="7"/>
  <c r="R265" i="7" s="1"/>
  <c r="R264" i="7"/>
  <c r="H264" i="7"/>
  <c r="H263" i="7"/>
  <c r="R263" i="7" s="1"/>
  <c r="R262" i="7"/>
  <c r="H262" i="7"/>
  <c r="R256" i="7"/>
  <c r="G256" i="7"/>
  <c r="H255" i="7"/>
  <c r="R255" i="7" s="1"/>
  <c r="H254" i="7"/>
  <c r="R254" i="7" s="1"/>
  <c r="H253" i="7"/>
  <c r="R253" i="7" s="1"/>
  <c r="R252" i="7"/>
  <c r="Q252" i="7"/>
  <c r="Q251" i="7"/>
  <c r="R251" i="7" s="1"/>
  <c r="Q250" i="7"/>
  <c r="Q257" i="7" s="1"/>
  <c r="R249" i="7"/>
  <c r="P249" i="7"/>
  <c r="P257" i="7" s="1"/>
  <c r="Q241" i="7"/>
  <c r="Q240" i="7"/>
  <c r="R240" i="7" s="1"/>
  <c r="R239" i="7"/>
  <c r="H239" i="7"/>
  <c r="R238" i="7"/>
  <c r="H237" i="7"/>
  <c r="H241" i="7" s="1"/>
  <c r="Q231" i="7"/>
  <c r="N231" i="7"/>
  <c r="K231" i="7"/>
  <c r="G230" i="7"/>
  <c r="H229" i="7"/>
  <c r="H228" i="7"/>
  <c r="H227" i="7"/>
  <c r="H226" i="7"/>
  <c r="H225" i="7"/>
  <c r="G224" i="7"/>
  <c r="N217" i="7"/>
  <c r="K217" i="7"/>
  <c r="H216" i="7"/>
  <c r="R216" i="7" s="1"/>
  <c r="R215" i="7"/>
  <c r="H215" i="7"/>
  <c r="H214" i="7"/>
  <c r="R214" i="7" s="1"/>
  <c r="R213" i="7"/>
  <c r="H213" i="7"/>
  <c r="H212" i="7"/>
  <c r="R212" i="7" s="1"/>
  <c r="R211" i="7"/>
  <c r="H211" i="7"/>
  <c r="H210" i="7"/>
  <c r="R210" i="7" s="1"/>
  <c r="R209" i="7"/>
  <c r="H209" i="7"/>
  <c r="Q208" i="7"/>
  <c r="R208" i="7" s="1"/>
  <c r="R207" i="7"/>
  <c r="Q207" i="7"/>
  <c r="Q206" i="7"/>
  <c r="R206" i="7" s="1"/>
  <c r="R205" i="7"/>
  <c r="Q205" i="7"/>
  <c r="Q204" i="7"/>
  <c r="R204" i="7" s="1"/>
  <c r="R203" i="7"/>
  <c r="Q203" i="7"/>
  <c r="Q198" i="7"/>
  <c r="R198" i="7" s="1"/>
  <c r="N198" i="7"/>
  <c r="K198" i="7"/>
  <c r="H198" i="7"/>
  <c r="R197" i="7"/>
  <c r="R196" i="7"/>
  <c r="Q195" i="7"/>
  <c r="R195" i="7" s="1"/>
  <c r="R189" i="7"/>
  <c r="R188" i="7"/>
  <c r="H188" i="7"/>
  <c r="R187" i="7"/>
  <c r="Q182" i="7"/>
  <c r="N182" i="7"/>
  <c r="K182" i="7"/>
  <c r="R181" i="7"/>
  <c r="R180" i="7"/>
  <c r="H179" i="7"/>
  <c r="R179" i="7" s="1"/>
  <c r="Q172" i="7"/>
  <c r="N172" i="7"/>
  <c r="K172" i="7"/>
  <c r="R171" i="7"/>
  <c r="R170" i="7"/>
  <c r="R169" i="7"/>
  <c r="H169" i="7"/>
  <c r="H172" i="7" s="1"/>
  <c r="Q163" i="7"/>
  <c r="R163" i="7" s="1"/>
  <c r="N163" i="7"/>
  <c r="K163" i="7"/>
  <c r="R162" i="7"/>
  <c r="R161" i="7"/>
  <c r="R160" i="7"/>
  <c r="H160" i="7"/>
  <c r="H163" i="7" s="1"/>
  <c r="Q153" i="7"/>
  <c r="N153" i="7"/>
  <c r="K153" i="7"/>
  <c r="H153" i="7"/>
  <c r="R152" i="7"/>
  <c r="R151" i="7"/>
  <c r="R150" i="7"/>
  <c r="Q143" i="7"/>
  <c r="R143" i="7" s="1"/>
  <c r="N143" i="7"/>
  <c r="K143" i="7"/>
  <c r="H143" i="7"/>
  <c r="R142" i="7"/>
  <c r="R141" i="7"/>
  <c r="R140" i="7"/>
  <c r="R134" i="7"/>
  <c r="R133" i="7"/>
  <c r="H133" i="7"/>
  <c r="H131" i="7"/>
  <c r="R131" i="7" s="1"/>
  <c r="R135" i="7" s="1"/>
  <c r="O124" i="7"/>
  <c r="N124" i="7"/>
  <c r="K124" i="7"/>
  <c r="H124" i="7"/>
  <c r="Q123" i="7"/>
  <c r="R122" i="7"/>
  <c r="Q122" i="7"/>
  <c r="P121" i="7"/>
  <c r="P124" i="7" s="1"/>
  <c r="Q115" i="7"/>
  <c r="N115" i="7"/>
  <c r="K115" i="7"/>
  <c r="H114" i="7"/>
  <c r="R114" i="7" s="1"/>
  <c r="R113" i="7"/>
  <c r="H113" i="7"/>
  <c r="H112" i="7"/>
  <c r="R112" i="7" s="1"/>
  <c r="R111" i="7"/>
  <c r="H111" i="7"/>
  <c r="H110" i="7"/>
  <c r="R110" i="7" s="1"/>
  <c r="R109" i="7"/>
  <c r="H109" i="7"/>
  <c r="H108" i="7"/>
  <c r="R108" i="7" s="1"/>
  <c r="R107" i="7"/>
  <c r="H107" i="7"/>
  <c r="R106" i="7"/>
  <c r="Q97" i="7"/>
  <c r="H96" i="7"/>
  <c r="R96" i="7" s="1"/>
  <c r="R95" i="7"/>
  <c r="Q95" i="7"/>
  <c r="H95" i="7"/>
  <c r="Q94" i="7"/>
  <c r="H94" i="7"/>
  <c r="H87" i="7"/>
  <c r="H88" i="7" s="1"/>
  <c r="Q82" i="7"/>
  <c r="P82" i="7"/>
  <c r="O82" i="7"/>
  <c r="N82" i="7"/>
  <c r="M82" i="7"/>
  <c r="L82" i="7"/>
  <c r="K82" i="7"/>
  <c r="H81" i="7"/>
  <c r="R74" i="7"/>
  <c r="H73" i="7"/>
  <c r="R73" i="7" s="1"/>
  <c r="R72" i="7"/>
  <c r="H72" i="7"/>
  <c r="H71" i="7"/>
  <c r="H75" i="7" s="1"/>
  <c r="Q62" i="7"/>
  <c r="Q63" i="7" s="1"/>
  <c r="R61" i="7"/>
  <c r="P61" i="7"/>
  <c r="R52" i="7"/>
  <c r="Q52" i="7"/>
  <c r="P52" i="7"/>
  <c r="O52" i="7"/>
  <c r="N52" i="7"/>
  <c r="M52" i="7"/>
  <c r="L52" i="7"/>
  <c r="K52" i="7"/>
  <c r="J52" i="7"/>
  <c r="I52" i="7"/>
  <c r="H52" i="7"/>
  <c r="R51" i="7"/>
  <c r="G51" i="7"/>
  <c r="N42" i="7"/>
  <c r="Q41" i="7"/>
  <c r="H41" i="7"/>
  <c r="R40" i="7"/>
  <c r="G40" i="7"/>
  <c r="R39" i="7"/>
  <c r="G39" i="7"/>
  <c r="R38" i="7"/>
  <c r="G38" i="7"/>
  <c r="H37" i="7"/>
  <c r="R37" i="7" s="1"/>
  <c r="R36" i="7"/>
  <c r="H36" i="7"/>
  <c r="R35" i="7"/>
  <c r="G35" i="7"/>
  <c r="R34" i="7"/>
  <c r="H34" i="7"/>
  <c r="H33" i="7"/>
  <c r="R33" i="7" s="1"/>
  <c r="R32" i="7"/>
  <c r="R31" i="7"/>
  <c r="P31" i="7"/>
  <c r="N475" i="8" l="1"/>
  <c r="N467" i="8"/>
  <c r="N425" i="8"/>
  <c r="N457" i="8"/>
  <c r="N442" i="8"/>
  <c r="N277" i="8"/>
  <c r="N98" i="8"/>
  <c r="N71" i="8" s="1"/>
  <c r="N13" i="8"/>
  <c r="N12" i="8" s="1"/>
  <c r="N60" i="8"/>
  <c r="N56" i="8" s="1"/>
  <c r="N346" i="8"/>
  <c r="N345" i="8" s="1"/>
  <c r="N18" i="8"/>
  <c r="N307" i="8"/>
  <c r="N500" i="8"/>
  <c r="N369" i="8"/>
  <c r="N368" i="8" s="1"/>
  <c r="N367" i="8" s="1"/>
  <c r="N120" i="8"/>
  <c r="N39" i="8"/>
  <c r="N32" i="8" s="1"/>
  <c r="N31" i="8" s="1"/>
  <c r="N157" i="8"/>
  <c r="N156" i="8" s="1"/>
  <c r="N416" i="8"/>
  <c r="N50" i="8"/>
  <c r="N199" i="8"/>
  <c r="N489" i="8"/>
  <c r="N488" i="8" s="1"/>
  <c r="N532" i="8"/>
  <c r="N531" i="8" s="1"/>
  <c r="N511" i="8" s="1"/>
  <c r="N510" i="8" s="1"/>
  <c r="N509" i="8" s="1"/>
  <c r="Q874" i="7"/>
  <c r="R871" i="7"/>
  <c r="R874" i="7" s="1"/>
  <c r="R172" i="7"/>
  <c r="R71" i="7"/>
  <c r="R75" i="7" s="1"/>
  <c r="R87" i="7"/>
  <c r="R88" i="7" s="1"/>
  <c r="R153" i="7"/>
  <c r="H182" i="7"/>
  <c r="R182" i="7" s="1"/>
  <c r="Q217" i="7"/>
  <c r="H231" i="7"/>
  <c r="R231" i="7" s="1"/>
  <c r="R250" i="7"/>
  <c r="R257" i="7" s="1"/>
  <c r="H270" i="7"/>
  <c r="R275" i="7"/>
  <c r="R290" i="7"/>
  <c r="K692" i="7"/>
  <c r="K704" i="7" s="1"/>
  <c r="R759" i="7"/>
  <c r="R904" i="7"/>
  <c r="R1149" i="7"/>
  <c r="R1285" i="7"/>
  <c r="R41" i="7"/>
  <c r="R292" i="7"/>
  <c r="R115" i="7"/>
  <c r="R217" i="7"/>
  <c r="H217" i="7"/>
  <c r="R270" i="7"/>
  <c r="R605" i="7"/>
  <c r="R612" i="7"/>
  <c r="N714" i="7"/>
  <c r="H949" i="7"/>
  <c r="R1175" i="7"/>
  <c r="R1222" i="7"/>
  <c r="H1285" i="7"/>
  <c r="R1276" i="7"/>
  <c r="H82" i="7"/>
  <c r="R81" i="7"/>
  <c r="R82" i="7" s="1"/>
  <c r="R494" i="7"/>
  <c r="R949" i="7"/>
  <c r="R62" i="7"/>
  <c r="R63" i="7" s="1"/>
  <c r="R94" i="7"/>
  <c r="R97" i="7" s="1"/>
  <c r="H115" i="7"/>
  <c r="Q121" i="7"/>
  <c r="R237" i="7"/>
  <c r="R241" i="7" s="1"/>
  <c r="R284" i="7"/>
  <c r="R302" i="7"/>
  <c r="H319" i="7"/>
  <c r="R319" i="7" s="1"/>
  <c r="H368" i="7"/>
  <c r="R428" i="7"/>
  <c r="R485" i="7"/>
  <c r="R510" i="7"/>
  <c r="R565" i="7"/>
  <c r="R619" i="7"/>
  <c r="R627" i="7"/>
  <c r="Q714" i="7"/>
  <c r="R666" i="7"/>
  <c r="Q704" i="7"/>
  <c r="R675" i="7"/>
  <c r="R739" i="7"/>
  <c r="R814" i="7"/>
  <c r="R841" i="7"/>
  <c r="R925" i="7"/>
  <c r="H1085" i="7"/>
  <c r="R1085" i="7" s="1"/>
  <c r="R1131" i="7"/>
  <c r="R1213" i="7"/>
  <c r="R1255" i="7"/>
  <c r="H257" i="7"/>
  <c r="R646" i="7"/>
  <c r="H874" i="7"/>
  <c r="R1147" i="7"/>
  <c r="R1269" i="7"/>
  <c r="R1270" i="7" s="1"/>
  <c r="N257" i="8" l="1"/>
  <c r="N11" i="8"/>
  <c r="N10" i="8" s="1"/>
  <c r="N9" i="8" s="1"/>
  <c r="N466" i="8"/>
  <c r="N155" i="8"/>
  <c r="N415" i="8"/>
  <c r="N487" i="8"/>
  <c r="N49" i="8"/>
  <c r="Q124" i="7"/>
  <c r="Q260" i="7"/>
  <c r="R121" i="7"/>
  <c r="R124" i="7" s="1"/>
  <c r="K714" i="7"/>
  <c r="R714" i="7" s="1"/>
  <c r="R692" i="7"/>
  <c r="R704" i="7"/>
  <c r="N414" i="8" l="1"/>
  <c r="N413" i="8" s="1"/>
  <c r="N181" i="8" l="1"/>
  <c r="N176" i="8" s="1"/>
  <c r="N48" i="8" s="1"/>
  <c r="N47" i="8" l="1"/>
  <c r="N8" i="8" s="1"/>
  <c r="N7" i="8" s="1"/>
  <c r="N546" i="8" l="1"/>
  <c r="N585" i="8" s="1"/>
  <c r="N587" i="8" s="1"/>
</calcChain>
</file>

<file path=xl/comments1.xml><?xml version="1.0" encoding="utf-8"?>
<comments xmlns="http://schemas.openxmlformats.org/spreadsheetml/2006/main">
  <authors>
    <author>CARLOS ABEL RODRIGUEZ</author>
    <author>VIVIANA CALDERON VALENCIA</author>
    <author>Luffi</author>
  </authors>
  <commentList>
    <comment ref="N65" authorId="0" shapeId="0">
      <text>
        <r>
          <rPr>
            <b/>
            <sz val="9"/>
            <color indexed="81"/>
            <rFont val="Tahoma"/>
            <family val="2"/>
          </rPr>
          <t>CARLOS ABEL RODRIGUEZ:</t>
        </r>
        <r>
          <rPr>
            <sz val="9"/>
            <color indexed="81"/>
            <rFont val="Tahoma"/>
            <family val="2"/>
          </rPr>
          <t xml:space="preserve">
incluye dotación auxiliares 2019 ultimo contingente</t>
        </r>
      </text>
    </comment>
    <comment ref="N73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86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99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01" authorId="2" shapeId="0">
      <text>
        <r>
          <rPr>
            <b/>
            <sz val="9"/>
            <color indexed="81"/>
            <rFont val="Tahoma"/>
            <family val="2"/>
          </rPr>
          <t xml:space="preserve">son un total de $70 millones se dejan a esta $45 millones
</t>
        </r>
      </text>
    </comment>
    <comment ref="N112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16" authorId="2" shapeId="0">
      <text>
        <r>
          <rPr>
            <b/>
            <sz val="9"/>
            <color indexed="81"/>
            <rFont val="Tahoma"/>
            <family val="2"/>
          </rPr>
          <t xml:space="preserve">son un total de $70 millones se dejan a esta $25 millones
</t>
        </r>
      </text>
    </comment>
    <comment ref="N122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38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48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M363" authorId="1" shapeId="0">
      <text>
        <r>
          <rPr>
            <b/>
            <sz val="9"/>
            <color indexed="81"/>
            <rFont val="Tahoma"/>
            <family val="2"/>
          </rPr>
          <t>se realiza contrato desde la Dirección General</t>
        </r>
      </text>
    </comment>
  </commentList>
</comments>
</file>

<file path=xl/comments2.xml><?xml version="1.0" encoding="utf-8"?>
<comments xmlns="http://schemas.openxmlformats.org/spreadsheetml/2006/main">
  <authors>
    <author>CARLOS ABEL RODRIGUEZ</author>
    <author>VIVIANA CALDERON VALENCIA</author>
    <author>Luffi</author>
    <author>CLEMENCIA MIKAN DIAZ</author>
    <author>SORAIDA CUBIDES ROBLES</author>
  </authors>
  <commentList>
    <comment ref="N65" authorId="0" shapeId="0">
      <text>
        <r>
          <rPr>
            <b/>
            <sz val="9"/>
            <color indexed="81"/>
            <rFont val="Tahoma"/>
            <family val="2"/>
          </rPr>
          <t>CARLOS ABEL RODRIGUEZ:</t>
        </r>
        <r>
          <rPr>
            <sz val="9"/>
            <color indexed="81"/>
            <rFont val="Tahoma"/>
            <family val="2"/>
          </rPr>
          <t xml:space="preserve">
incluye dotación auxiliares 2019 ultimo contingente</t>
        </r>
      </text>
    </comment>
    <comment ref="N73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86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99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01" authorId="2" shapeId="0">
      <text>
        <r>
          <rPr>
            <b/>
            <sz val="9"/>
            <color indexed="81"/>
            <rFont val="Tahoma"/>
            <family val="2"/>
          </rPr>
          <t xml:space="preserve">son un total de $70 millones se dejan a esta $45 millones
</t>
        </r>
      </text>
    </comment>
    <comment ref="N112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16" authorId="2" shapeId="0">
      <text>
        <r>
          <rPr>
            <b/>
            <sz val="9"/>
            <color indexed="81"/>
            <rFont val="Tahoma"/>
            <family val="2"/>
          </rPr>
          <t xml:space="preserve">son un total de $70 millones se dejan a esta $25 millones
</t>
        </r>
      </text>
    </comment>
    <comment ref="N122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38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N148" authorId="1" shapeId="0">
      <text>
        <r>
          <rPr>
            <b/>
            <sz val="9"/>
            <color indexed="81"/>
            <rFont val="Tahoma"/>
            <family val="2"/>
          </rPr>
          <t xml:space="preserve">la vigencia futura total es de $72.182.118
</t>
        </r>
      </text>
    </comment>
    <comment ref="M183" authorId="3" shapeId="0">
      <text>
        <r>
          <rPr>
            <b/>
            <sz val="9"/>
            <color indexed="81"/>
            <rFont val="Tahoma"/>
            <charset val="1"/>
          </rPr>
          <t>CLEMENCIA MIKAN DIAZ:  CONTRATAR SERVICIO TRANSPORTE AÉREO TRASLADO REMISIÓN TERRITORIO NACIONAL INTERNOS Y PERSONAL CUERPO CUSTODIA Y VIGILANCIA INPEC - BSITEM 297- CONTRATO INTEDARMINISTRATIVO VUELO CHÁRTER - S/G OF 2020IE0000835 03ENE2020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02" authorId="4" shapeId="0">
      <text>
        <r>
          <rPr>
            <b/>
            <sz val="9"/>
            <color indexed="81"/>
            <rFont val="Tahoma"/>
            <family val="2"/>
          </rPr>
          <t>SORAIDA CUBIDES ROBLES:</t>
        </r>
        <r>
          <rPr>
            <sz val="9"/>
            <color indexed="81"/>
            <rFont val="Tahoma"/>
            <family val="2"/>
          </rPr>
          <t xml:space="preserve"> CDP PARA PAGO PLANILLA ARL No.  1026084726 MES DE DICIEMBRE DE 2019, CORRESPONDIENTE A CONTRATISTAS POR PRESTACION DE SERVICIOS, BENEFICIARIO POSITIVA S/N OFICIO 2020IE0002684 DE 9/1/20</t>
        </r>
      </text>
    </comment>
    <comment ref="O213" authorId="3" shapeId="0">
      <text>
        <r>
          <rPr>
            <b/>
            <sz val="9"/>
            <color indexed="81"/>
            <rFont val="Tahoma"/>
            <charset val="1"/>
          </rPr>
          <t>CLEMENCIA MIKAN DIAZ:</t>
        </r>
        <r>
          <rPr>
            <sz val="9"/>
            <color indexed="81"/>
            <rFont val="Tahoma"/>
            <charset val="1"/>
          </rPr>
          <t xml:space="preserve">
RECURSOS BS ITEM-314 ADQUISICION POLIZA SEGURO OBLIGATORIO ACCIDENTES TRANSITO (SOAT) - PARQUE AUTOMOTOR SEDE CENTRAL  Y ESCUELA PENITENCIARIA - INPEC VIG 2020 - S/G OF 2020IE0003029 10ENE2020</t>
        </r>
      </text>
    </comment>
    <comment ref="O218" authorId="4" shapeId="0">
      <text>
        <r>
          <rPr>
            <b/>
            <sz val="9"/>
            <color indexed="81"/>
            <rFont val="Tahoma"/>
            <charset val="1"/>
          </rPr>
          <t>SORAIDA CUBIDES ROBLES:</t>
        </r>
        <r>
          <rPr>
            <sz val="9"/>
            <color indexed="81"/>
            <rFont val="Tahoma"/>
            <charset val="1"/>
          </rPr>
          <t xml:space="preserve">
CDP PARA ADELANTAR PROCESO DE CONTRATACION DEL PROGRAMA GENERAL DE SEGUROS DEL INPEC PARA EL AÑO 2020, BSITEM 413/411/415/419/421/423/426 s/n oficio 2020IE00003949 DE 13/1/2020</t>
        </r>
      </text>
    </comment>
    <comment ref="O260" authorId="4" shapeId="0">
      <text>
        <r>
          <rPr>
            <b/>
            <sz val="9"/>
            <color indexed="81"/>
            <rFont val="Tahoma"/>
            <charset val="1"/>
          </rPr>
          <t>SORAIDA CUBIDES ROBLES:</t>
        </r>
        <r>
          <rPr>
            <sz val="9"/>
            <color indexed="81"/>
            <rFont val="Tahoma"/>
            <charset val="1"/>
          </rPr>
          <t xml:space="preserve">
CONTRATAR SERVICIOS DE ARRENDAMIENTOS SOFWARE ISOLUCION BSITEM 336
S/N OFICIO 2020IE0002914 DE 10/1/20
</t>
        </r>
      </text>
    </comment>
    <comment ref="M383" authorId="1" shapeId="0">
      <text>
        <r>
          <rPr>
            <b/>
            <sz val="9"/>
            <color indexed="81"/>
            <rFont val="Tahoma"/>
            <family val="2"/>
          </rPr>
          <t>se realiza contrato desde la Dirección General</t>
        </r>
      </text>
    </comment>
    <comment ref="O524" authorId="4" shapeId="0">
      <text>
        <r>
          <rPr>
            <b/>
            <sz val="9"/>
            <color indexed="81"/>
            <rFont val="Tahoma"/>
            <charset val="1"/>
          </rPr>
          <t>SORAIDA CUBIDES ROBLES:</t>
        </r>
        <r>
          <rPr>
            <sz val="9"/>
            <color indexed="81"/>
            <rFont val="Tahoma"/>
            <charset val="1"/>
          </rPr>
          <t xml:space="preserve">
PAGO DE CONTRIBUCION NACIONAL DE VALORIZACION CHIP AAA0074NYEA, 7/1/2020 - CPMS MODELO, MEDIANTE OFICIO 2020IE0004321 DE 14/1/2020 </t>
        </r>
      </text>
    </comment>
  </commentList>
</comments>
</file>

<file path=xl/comments3.xml><?xml version="1.0" encoding="utf-8"?>
<comments xmlns="http://schemas.openxmlformats.org/spreadsheetml/2006/main">
  <authors>
    <author>SORAIDA CUBIDES ROBLES</author>
  </authors>
  <commentList>
    <comment ref="O4" authorId="0" shapeId="0">
      <text>
        <r>
          <rPr>
            <b/>
            <sz val="9"/>
            <color indexed="81"/>
            <rFont val="Tahoma"/>
            <family val="2"/>
          </rPr>
          <t>SORAIDA CUBIDES ROBLES:</t>
        </r>
        <r>
          <rPr>
            <sz val="9"/>
            <color indexed="81"/>
            <rFont val="Tahoma"/>
            <family val="2"/>
          </rPr>
          <t xml:space="preserve"> CDP PARA PAGO PLANILLA ARL No.  1026084726 MES DE DICIEMBRE DE 2019, CORRESPONDIENTE A CONTRATISTAS POR PRESTACION DE SERVICIOS, BENEFICIARIO POSITIVA S/N OFICIO 2020IE0002684 DE 9/1/20</t>
        </r>
      </text>
    </comment>
    <comment ref="P27" authorId="0" shapeId="0">
      <text>
        <r>
          <rPr>
            <b/>
            <sz val="9"/>
            <color indexed="81"/>
            <rFont val="Tahoma"/>
            <charset val="1"/>
          </rPr>
          <t>SORAIDA CUBIDES ROBLES:</t>
        </r>
        <r>
          <rPr>
            <sz val="9"/>
            <color indexed="81"/>
            <rFont val="Tahoma"/>
            <charset val="1"/>
          </rPr>
          <t xml:space="preserve">
ESTE VALOR TAMBIEN INCLUYE TRANSPORTE DE VALORES ?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SORAIDA CUBIDES ROBLES:</t>
        </r>
        <r>
          <rPr>
            <sz val="9"/>
            <color indexed="81"/>
            <rFont val="Tahoma"/>
            <family val="2"/>
          </rPr>
          <t xml:space="preserve">
CDP PARA PROCESO DE CONTRATACION MINIMA CUANTIA SEGURO GLOBAL DE MANEJO S/N OFICIO 2020IE0002437 DEL 9/1/20
</t>
        </r>
      </text>
    </comment>
  </commentList>
</comments>
</file>

<file path=xl/comments4.xml><?xml version="1.0" encoding="utf-8"?>
<comments xmlns="http://schemas.openxmlformats.org/spreadsheetml/2006/main">
  <authors>
    <author>CARLOS ABEL RODRIGUEZ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CARLOS ABEL RODRIGUEZ:</t>
        </r>
        <r>
          <rPr>
            <sz val="9"/>
            <color indexed="81"/>
            <rFont val="Tahoma"/>
            <family val="2"/>
          </rPr>
          <t xml:space="preserve">
incluye dotación auxiliares 2019 ultimo contingente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CARLOS ABEL RODRIGUEZ:</t>
        </r>
        <r>
          <rPr>
            <sz val="9"/>
            <color indexed="81"/>
            <rFont val="Tahoma"/>
            <family val="2"/>
          </rPr>
          <t xml:space="preserve">
incluye dotación auxiliares 2019 ultimo contingente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CARLOS ABEL RODRIGUEZ:</t>
        </r>
        <r>
          <rPr>
            <sz val="9"/>
            <color indexed="81"/>
            <rFont val="Tahoma"/>
            <family val="2"/>
          </rPr>
          <t xml:space="preserve">
incluye dotación auxiliares 2019 ultimo contingente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CARLOS ABEL RODRIGUEZ:</t>
        </r>
        <r>
          <rPr>
            <sz val="9"/>
            <color indexed="81"/>
            <rFont val="Tahoma"/>
            <family val="2"/>
          </rPr>
          <t xml:space="preserve">
incluye dotación auxiliares 2019 ultimo contingente</t>
        </r>
      </text>
    </comment>
  </commentList>
</comments>
</file>

<file path=xl/comments5.xml><?xml version="1.0" encoding="utf-8"?>
<comments xmlns="http://schemas.openxmlformats.org/spreadsheetml/2006/main">
  <authors>
    <author>FABIAN LEONARDO GALLO BERMUDEZ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</rPr>
          <t>FABIAN LEONARDO GALLO BERMUDEZ:</t>
        </r>
        <r>
          <rPr>
            <sz val="9"/>
            <color indexed="81"/>
            <rFont val="Tahoma"/>
            <family val="2"/>
          </rPr>
          <t xml:space="preserve">
LA LICITACION SE ADJUDICARA EN FEBRERO 20</t>
        </r>
      </text>
    </comment>
  </commentList>
</comments>
</file>

<file path=xl/sharedStrings.xml><?xml version="1.0" encoding="utf-8"?>
<sst xmlns="http://schemas.openxmlformats.org/spreadsheetml/2006/main" count="14150" uniqueCount="1077">
  <si>
    <t/>
  </si>
  <si>
    <t>Tipo</t>
  </si>
  <si>
    <t>Cuenta / Programa</t>
  </si>
  <si>
    <t>Subcuenta / Subprograma</t>
  </si>
  <si>
    <t>Objeto / Proyecto</t>
  </si>
  <si>
    <t>Ordinal / Subproy</t>
  </si>
  <si>
    <t>SubOrdinal/Producto</t>
  </si>
  <si>
    <t>Item</t>
  </si>
  <si>
    <t>SubItem 1</t>
  </si>
  <si>
    <t>Subitem 2</t>
  </si>
  <si>
    <t>Rec</t>
  </si>
  <si>
    <t>BSITEM</t>
  </si>
  <si>
    <t>cod-rubro</t>
  </si>
  <si>
    <t>DESCRIPCION</t>
  </si>
  <si>
    <t>Dependencia 
Responsable</t>
  </si>
  <si>
    <t>Dirección de Gestión Corporativa</t>
  </si>
  <si>
    <t>Dirección Escuela de Formación</t>
  </si>
  <si>
    <t>Oficina Asesora de Comunicaciones</t>
  </si>
  <si>
    <t>Control Interno Disciplinario</t>
  </si>
  <si>
    <t>Oficina Asesora de Planeación</t>
  </si>
  <si>
    <t>Oficina Asesora Jurídica</t>
  </si>
  <si>
    <t>Direcciones Regionales</t>
  </si>
  <si>
    <t>A</t>
  </si>
  <si>
    <t xml:space="preserve">FUNCIONAMIENTO </t>
  </si>
  <si>
    <t>01</t>
  </si>
  <si>
    <t>03</t>
  </si>
  <si>
    <t>Asignaciones</t>
  </si>
  <si>
    <t>Subdirección Talento Humano</t>
  </si>
  <si>
    <t>Dirección Atención y Tratamiento</t>
  </si>
  <si>
    <t>02</t>
  </si>
  <si>
    <t>ADQUISICIÓN DE BIENES  Y SERVICIOS</t>
  </si>
  <si>
    <t>ADQUISICIÓN DE ACTIVOS NO FINANCIEROS</t>
  </si>
  <si>
    <t>ACTIVOS FIJOS</t>
  </si>
  <si>
    <t>003</t>
  </si>
  <si>
    <t>ACTIVOS FIJOS NO CLASIFICADOS COMO MAQUINARIA Y EQUIPO</t>
  </si>
  <si>
    <t>008</t>
  </si>
  <si>
    <t xml:space="preserve">Adquisición de sillas dependencias sede central </t>
  </si>
  <si>
    <t>Dirección Gestión Corporativa</t>
  </si>
  <si>
    <t>Pelotas de caucho - Caninos</t>
  </si>
  <si>
    <t>Dirección Custodia y Vigilancia</t>
  </si>
  <si>
    <t>Rodilleras de proteción motociclistas- Salud Ocupacional</t>
  </si>
  <si>
    <t>004</t>
  </si>
  <si>
    <t>MAQUINARIA Y EQUIPO</t>
  </si>
  <si>
    <t>MAQUINARIA PARA USO GENERAL</t>
  </si>
  <si>
    <t>Establecimientos de Reclusión</t>
  </si>
  <si>
    <t>005</t>
  </si>
  <si>
    <t>MAQUINARIA DE OFICINA, CONTABILIDAD E INFORMÁTICA</t>
  </si>
  <si>
    <t>007</t>
  </si>
  <si>
    <t>Oficina Sistemas de Información</t>
  </si>
  <si>
    <t>006</t>
  </si>
  <si>
    <t>002</t>
  </si>
  <si>
    <t>Oficina Asesora Comunicaciones</t>
  </si>
  <si>
    <t>ADQUISICIONES DIFERENTES DE ACTIVOS</t>
  </si>
  <si>
    <t>MATERIALES Y SUMINISTROS</t>
  </si>
  <si>
    <t>000</t>
  </si>
  <si>
    <t>AGRICULTURA, SILVICULTURA Y PRODUCTOS DE LA PESCA</t>
  </si>
  <si>
    <t>001</t>
  </si>
  <si>
    <t>PRODUCTOS DE LA AGRICULTURA Y LA HORTICULTURA</t>
  </si>
  <si>
    <t>Productos de cafetería y restaurante - Direcciones Regionales</t>
  </si>
  <si>
    <t>ANIMALES VIVOS Y PRODUCTOS ANIMALES (EXCEPTO LA CARNE)</t>
  </si>
  <si>
    <t xml:space="preserve">Adquirir semovientes - Caninos </t>
  </si>
  <si>
    <t>PRODUCTOS ALIMENTICIOS, BEBIDAS Y TABACO; TEXTILES, PRENDAS DE VESTIR Y PRODUCTOS DE CUERO</t>
  </si>
  <si>
    <t>PRODUCTOS DE MOLINERÍA, ALMIDONES Y PRODUCTOS DERIVADOS DEL ALMIDÓN; OTROS PRODUCTOS ALIMENTICIOS</t>
  </si>
  <si>
    <t>Alimentación semovientes - Caninos</t>
  </si>
  <si>
    <t>Calzado personal de Custodia y Vigilancia</t>
  </si>
  <si>
    <t>Prendas blancas y accesorios Auxiliares Bachilleres</t>
  </si>
  <si>
    <t>Dotación Retiro Auxiliares Bachilleres</t>
  </si>
  <si>
    <t>Dotación personal administrativo</t>
  </si>
  <si>
    <t>OTROS BIENES TRANSPORTABLES (EXCEPTO PRODUCTOS METÁLICOS, MAQUINARIA Y EQUIPO)</t>
  </si>
  <si>
    <t>PASTA O PULPA, PAPEL Y PRODUCTOS DE PAPEL; IMPRESOS Y ARTÍCULOS RELACIONADOS</t>
  </si>
  <si>
    <t>Direcciones Regionales, Establecimientos de Reclusión</t>
  </si>
  <si>
    <t>Pasta de papel, papel y cartón - Establecimientos de Reclusión - Programas psicosociales de atención social - Fondo de Rehabilitación</t>
  </si>
  <si>
    <t>Pasta de papel, papel y cartón - Establecimientos de Reclusión - Fortalecimiento del programa preservación de la vida - Fondo de Rehabilitación</t>
  </si>
  <si>
    <t>Combustibles y lubricantes - Dirección Escuela de Formación</t>
  </si>
  <si>
    <t>05</t>
  </si>
  <si>
    <t>OTROS PRODUCTOS QUÍMICOS; FIBRAS ARTIFICIALES (O FIBRAS INDUSTRIALES HECHAS POR EL HOMBRE)</t>
  </si>
  <si>
    <t>Material veterinario - Caninos</t>
  </si>
  <si>
    <t>Material sanidad Auxiliares Bachilleres y aspirantes a Dragoneantes - Dirección Escuela de Formación</t>
  </si>
  <si>
    <t>Productos de aseo y limpieza - Dirección Escuela de Formación</t>
  </si>
  <si>
    <t>Productos de aseo y limpieza - Direcciones Regionales y Establecimientos de Reclusión</t>
  </si>
  <si>
    <t>Productos de aseo y limpieza - Sede social Los Arrayanes</t>
  </si>
  <si>
    <t>PRODUCTOS DE CAUCHO Y PLÁSTICO</t>
  </si>
  <si>
    <t>Insumos para la carnetización de funcionarios</t>
  </si>
  <si>
    <t>Cinta para impresora tintas y tóner - (Papeleria y útiles de escritorio) - Almacén General</t>
  </si>
  <si>
    <t>PRODUCTOS METÁLICOS Y PAQUETES DE SOFTWARE</t>
  </si>
  <si>
    <t>PRODUCTOS METÁLICOS ELABORADOS (EXCEPTO MAQUINARIA Y EQUIPO)</t>
  </si>
  <si>
    <t>(Repuestos) - Sede Social Arrayanes</t>
  </si>
  <si>
    <t>Filtro y depurador de agua - Salud Ocupacional (Asignación Direcciones Regionales)</t>
  </si>
  <si>
    <t>MAQUINARIA PARA USOS ESPECIALES</t>
  </si>
  <si>
    <t>Elementos para armamento  (asignación)</t>
  </si>
  <si>
    <t>Impresora para plaquetear - Almacén General</t>
  </si>
  <si>
    <t>08</t>
  </si>
  <si>
    <t>Adquisición Token digitales, manejo SIIF Nación</t>
  </si>
  <si>
    <t>Camillas traslucida para transporte de paciente Elementos brigadas de emergencia - Salud Ocupacional</t>
  </si>
  <si>
    <t>ADQUISICIÓN DE SERVICIOS</t>
  </si>
  <si>
    <t>SERVICIOS DE LA CONSTRUCCIÓN</t>
  </si>
  <si>
    <t>Mantenimiento - (Mantenimiento Bienes Imuebles) - Dirección Escuela de Formación y centros de instrucción</t>
  </si>
  <si>
    <t>SERVICIOS DE ALOJAMIENTO; SERVICIOS DE SUMINISTRO DE COMIDAS Y BEBIDAS; SERVICIOS DE TRANSPORTE; Y SERVICIOS DE DISTRIBUCIÓN DE ELECTRICIDAD, GAS Y AGUA</t>
  </si>
  <si>
    <r>
      <t xml:space="preserve">Asignaciones </t>
    </r>
    <r>
      <rPr>
        <b/>
        <sz val="11"/>
        <color rgb="FFFF0000"/>
        <rFont val="Arial Narrow"/>
        <family val="2"/>
      </rPr>
      <t/>
    </r>
  </si>
  <si>
    <t>SERVICIOS DE TRANSPORTE DE PASAJEROS</t>
  </si>
  <si>
    <t xml:space="preserve">Contrato interadministrativo vuelo charter </t>
  </si>
  <si>
    <t>Transporte de personal a prácticas alumnos y auxiliares bachilleres</t>
  </si>
  <si>
    <t>Contratación de servicio de transporte terrestre (Transporte de internos)</t>
  </si>
  <si>
    <t>(Otras Comunicaciones y Transporte) - Estafetas</t>
  </si>
  <si>
    <t>Servicio de transporte de funcionarios - diligencias judiciales</t>
  </si>
  <si>
    <t>Correo servicios postales nacionales</t>
  </si>
  <si>
    <t>009</t>
  </si>
  <si>
    <t>SERVICIOS DE DISTRIBUCIÓN DE ELECTRICIDAD, GAS Y AGUA (POR CUENTA PROPIA)</t>
  </si>
  <si>
    <t xml:space="preserve">Servicios de distribución de gas </t>
  </si>
  <si>
    <t>Servicios de distribución de energía</t>
  </si>
  <si>
    <t>SERVICIOS FINANCIEROS Y SERVICIOS CONEXOS, SERVICIOS INMOBILIARIOS Y SERVICIOS DE LEASING</t>
  </si>
  <si>
    <t>SERVICIOS FINANCIEROS Y SERVICIOS CONEXOS</t>
  </si>
  <si>
    <t>Pago afiliación sitema general de riesgos laborales (Prestación de servicios profesionales - técnicos)</t>
  </si>
  <si>
    <t>Pago afiliación sitema general de riesgos laborales (Estudiantes, practicantes y población reclusa)</t>
  </si>
  <si>
    <t>Inclusiones (cobija varias pólizas)</t>
  </si>
  <si>
    <t>Pago administración Regional Central</t>
  </si>
  <si>
    <t>Pago administración Regional Noroeste</t>
  </si>
  <si>
    <t>Software Humano</t>
  </si>
  <si>
    <t>Software PCT</t>
  </si>
  <si>
    <t>Software PC Secure</t>
  </si>
  <si>
    <t>SERVICIOS PRESTADOS A LAS EMPRESAS Y SERVICIOS DE PRODUCCIÓN</t>
  </si>
  <si>
    <t>SERVICIOS JURÍDICOS Y CONTABLES</t>
  </si>
  <si>
    <t>Gastos judiciales</t>
  </si>
  <si>
    <t>OTROS SERVICIOS PROFESIONALES, CIENTÍFICOS Y TÉCNICOS</t>
  </si>
  <si>
    <t xml:space="preserve">Avalúos bienes inmuebles </t>
  </si>
  <si>
    <t>Dirección General</t>
  </si>
  <si>
    <t>Software GESDOC</t>
  </si>
  <si>
    <t>Software Control Interno Disciplinario SIID</t>
  </si>
  <si>
    <t xml:space="preserve">Actualización Licencia Adobe </t>
  </si>
  <si>
    <t>Contratación por prestación de servicios incluye Dirección Escuela de Formación - (Remuneración servicios técnicos)</t>
  </si>
  <si>
    <t>Atención médica veterinaria y salud caninos (asignación)</t>
  </si>
  <si>
    <t xml:space="preserve">Teléfono Fax y otros </t>
  </si>
  <si>
    <t>Telefonía móvil celular</t>
  </si>
  <si>
    <t>Direccionamiento de protocolos de internet V4 y V6</t>
  </si>
  <si>
    <t>Edictos y publicaciones en diarios</t>
  </si>
  <si>
    <t>Comisión Nacional del Servicio Civil</t>
  </si>
  <si>
    <t>Servicio de aseo y limpieza - Dirección Escuela de Formación</t>
  </si>
  <si>
    <t>SERVICIOS DE MANTENIMIENTO, REPARACIÓN E INSTALACIÓN (EXCEPTO SERVICIOS DE CONSTRUCCIÓN)</t>
  </si>
  <si>
    <t>Mantenimiento bombas red de agua potable Dirección General - Grupo Logístico</t>
  </si>
  <si>
    <t>Mantenimiento planta eléctrica Dirección General - Grupo Logístico</t>
  </si>
  <si>
    <t>Mantenimiento equipos - Dirección Escuela de Formación</t>
  </si>
  <si>
    <t>Servicios de mantenimiento y reparación de otra maquinaria y otro equipo - Establecimientos de Reclusión - Fondo de Maquinaria</t>
  </si>
  <si>
    <t>SERVICIOS PARA LA COMUNIDAD, SOCIALES Y PERSONALES</t>
  </si>
  <si>
    <t>03 - servicios de educación secundaria , 04 - servicios de educación postsecundaria no terciaria, 05 - servicios de educación superior (terciaria) - Establecimiento de Reclusión - Educación para el trabajo y desarrollo humano, validación general de estudios y exámen de estado - Fondo de Rehabilitación</t>
  </si>
  <si>
    <t>Estímulos convenio INPEC-ICETEX - Bienestar Social</t>
  </si>
  <si>
    <t>Horas academia formación auxiliares bachilleres Dirección Escuela de Formación</t>
  </si>
  <si>
    <t>Horas academia formación curso de ascenso Dirección Escuela de Formación</t>
  </si>
  <si>
    <t>Horas academia formación otros cursos Dirección Escuela de Formación</t>
  </si>
  <si>
    <t>Plan anual educativo global servicios de capacitación Dirección Escuela de Formación</t>
  </si>
  <si>
    <t>Vacunación - Salud Ocupacional</t>
  </si>
  <si>
    <t>Servicios de Acueducto. alcantarillado y aseo</t>
  </si>
  <si>
    <t>Recolección de residuos - Dirección Escuela de Formación</t>
  </si>
  <si>
    <t>010</t>
  </si>
  <si>
    <t>VIÁTICOS DE LOS FUNCIONARIOS EN COMISIÓN</t>
  </si>
  <si>
    <t>Viáticos y gastos de viaje - administrativos y ccv comisiones al interior</t>
  </si>
  <si>
    <t>Viáticos y gastos de viaje - administrativos y ccv comisiones al exterior</t>
  </si>
  <si>
    <t xml:space="preserve">Viáticos y gastos de viaje - Dirección General grupos especiales - (Transporte de internos) </t>
  </si>
  <si>
    <t>Viáticos y gastos de viaje - administrativos y ccv comisiones al interior - Dirección Escuela de Formación</t>
  </si>
  <si>
    <t>Viáticos y gastos de viaje - visitas regionales - Direcciones Regionales</t>
  </si>
  <si>
    <t>Viáticos y gastos de viaje - Establecimientos de Reclusión - (Transporte de internos)</t>
  </si>
  <si>
    <t>TRANSFERENCIAS CORRIENTES</t>
  </si>
  <si>
    <t>A ENTIDADES DEL GOBIERNO</t>
  </si>
  <si>
    <t>A ÓRGANOS DEL PGN</t>
  </si>
  <si>
    <t>017</t>
  </si>
  <si>
    <t>ATENCION REHABILITACION AL RECLUSO</t>
  </si>
  <si>
    <t>Cuero y suelas para botas (Población Privada de la Libertad)</t>
  </si>
  <si>
    <t>Tela dril uniformes PPL</t>
  </si>
  <si>
    <t>Apoyo a la gestión comercial a nivel nacional - ferias</t>
  </si>
  <si>
    <t>Desarrollo y fortalecimiento de aulas virtuales</t>
  </si>
  <si>
    <t>Dotación bibliotecas</t>
  </si>
  <si>
    <t>Realización de talleres de creación literaria del programa libertad bajo palabra</t>
  </si>
  <si>
    <t>Fundación el portal - convenio</t>
  </si>
  <si>
    <t>Convenio episcopado</t>
  </si>
  <si>
    <t>Elementos de Protección Personal</t>
  </si>
  <si>
    <t>Señalización de áreas ocupacionales</t>
  </si>
  <si>
    <t>Bolsas gestión de residuos sólidos</t>
  </si>
  <si>
    <t>Insumos para la elaboración de uniformes y botas</t>
  </si>
  <si>
    <t>Compra y recarga de extintores, compra de camillas y dotación de botiquines áreas laborales para PPL</t>
  </si>
  <si>
    <t>Fumigación, desratización y control de calidad de agua</t>
  </si>
  <si>
    <t>Fortalecimiento y/o creación de actividades productivas</t>
  </si>
  <si>
    <t>PRODUCTOS DE LA SILVICULTURA Y DE LA EXPLOTACIÓN FORESTAL</t>
  </si>
  <si>
    <t>PESCADO Y OTROS PRODUCTOS DE LA PESCA</t>
  </si>
  <si>
    <t>CARNE, PESCADO, FRUTAS, HORTALIZAS, ACEITES Y GRASAS</t>
  </si>
  <si>
    <t>BEBIDAS</t>
  </si>
  <si>
    <t>PRODUCTOS DE TABACO</t>
  </si>
  <si>
    <t>HILADOS E HILOS; TEJIDOS DE FIBRAS TEXTILES INCLUSO AFELPADOS</t>
  </si>
  <si>
    <t>Apoyo a la gestión comercial en las regionales y Eron</t>
  </si>
  <si>
    <t>Festival cultural y deportivo de reintegración social</t>
  </si>
  <si>
    <t xml:space="preserve">Materiales programa resocializador justicia transicional </t>
  </si>
  <si>
    <t>Adquisición de material didáctico e insumos para el programa de educación formal</t>
  </si>
  <si>
    <t xml:space="preserve">Educación para el trabajo y el desarrollo humano </t>
  </si>
  <si>
    <t>Atención niños menores de tres años</t>
  </si>
  <si>
    <t>Atención grupo con condiciones excepcionales</t>
  </si>
  <si>
    <t>Dotación de internos: colchonetas, sábanas, sobresábanas, cobijas y elementos de aseo</t>
  </si>
  <si>
    <t>018</t>
  </si>
  <si>
    <t>IMPLEMENTACION Y DESARROLLO DEL SISTEMA INTEGRAL DE TRATAMIENTO PROGRESIVO PENITENCIARIO</t>
  </si>
  <si>
    <t>Dotación equipos de cómputo para el funcionamiento del centro de evaluación y tratamiento</t>
  </si>
  <si>
    <t>Junta de Evaluación Trabajo y Enseñanza JETEE</t>
  </si>
  <si>
    <t>Consejo de evaluación y tratamiento CET</t>
  </si>
  <si>
    <t>Programas psicosociales con fines de tratamiento penitenciario</t>
  </si>
  <si>
    <t>019</t>
  </si>
  <si>
    <t>SERVICIO POSPENITENCIARIO LEY 65/93</t>
  </si>
  <si>
    <t>GASTOS DE COMERCIALIZACIÓN Y PRODUCCIÓN</t>
  </si>
  <si>
    <t>Dirección Gestión Corporativa - Establecimientos de Reclusión</t>
  </si>
  <si>
    <t>TEJIDO DE PUNTO O GANCHILLO; PRENDAS DE VESTIR</t>
  </si>
  <si>
    <t>MUEBLES; OTROS BIENES TRANSPORTABLES N.C.P.</t>
  </si>
  <si>
    <t>PRODUCTOS METÁLICOS, MAQUINARIA Y EQUIPO</t>
  </si>
  <si>
    <t>SERVICIOS DE VENTA Y DE DISTRIBUCIÓN; ALOJAMIENTO; SERVICIOS DE SUMINISTRO DE COMIDAS Y BEBIDAS; SERVICIOS DE TRANSPORTE; Y SERVICIOS DE DISTRIBUCIÓN DE ELECTRICIDAD, GAS Y AGUA</t>
  </si>
  <si>
    <t>OTROS SERVICIOS</t>
  </si>
  <si>
    <t>GASTOS POR TRIBUTOS, MULTAS, SANCIONES E INTERESES DE MORA</t>
  </si>
  <si>
    <t>TASAS Y DERECHOS ADMINISTRATIVOS</t>
  </si>
  <si>
    <t>Renovación salvoconductos para armas</t>
  </si>
  <si>
    <t>Uso espectro radioeléctrico para la defensa y seguridad nacional</t>
  </si>
  <si>
    <t>Pago libreta militar</t>
  </si>
  <si>
    <t xml:space="preserve">Otras Tasas y Derechos administrativos </t>
  </si>
  <si>
    <t>C</t>
  </si>
  <si>
    <t>INVERSIÓN</t>
  </si>
  <si>
    <t>SISTEMA PENITENCIARIO Y CARCELARIO EN EL MARCO DE LOS DERECHOS HUMANOS</t>
  </si>
  <si>
    <t>0800</t>
  </si>
  <si>
    <t>INTERSUBSECTORIAL JUSTICIA</t>
  </si>
  <si>
    <t>1206005</t>
  </si>
  <si>
    <t>SERVICIO DE INFORMACIÓN PENITENCIARIA Y CARCELARIA PARA LA TOMA DE DECISIONES</t>
  </si>
  <si>
    <t>1206007</t>
  </si>
  <si>
    <t>SERVICIO DE BIENESTAR A LA POBLACIÓN PRIVADA DE LIBERTAD</t>
  </si>
  <si>
    <t>MEJORAMIENTO DE LA PLATAFORMA TECNOLÓGICA DEL INPEC  NACIONAL</t>
  </si>
  <si>
    <t>IMPLEMENTACIÓN DE HERRAMIENTAS DE EVALUACIÓN PENITENCIARIA  NACIONAL</t>
  </si>
  <si>
    <t>IMPLEMENTACIÓN DE HERRAMIENTAS TECNOLÓGICAS Y ELEMENTOS PARA MEJORAR LA CALIDAD  Y EFICIENCIA EN LA PRESTACIÓN DEL SERVICIO AL CIUDADANO DEL INPEC  NACIONAL</t>
  </si>
  <si>
    <t>1206008</t>
  </si>
  <si>
    <t>INFRAESTRUCTURA PENITENCIARIA Y CARCELARIA DOTADA</t>
  </si>
  <si>
    <t>Dotar los puntos de atención con infraestructura física direccionada a individualizar la atención (módulos)</t>
  </si>
  <si>
    <t>Empoderar a los puntos de atención con herramientas tecnológicas de medición y calificación del servicio del servidor público – tiempo de respuesta (Digiturno)</t>
  </si>
  <si>
    <t>FORTALECIMIENTO DE LA GESTIÓN Y DIRECCIÓN DEL SECTOR JUSTICIA Y DEL DERECHO</t>
  </si>
  <si>
    <t>SERVICIOS DE INFORMACIÓN ACTUALIZADOS</t>
  </si>
  <si>
    <t>TOTAL PRESUPUESTO</t>
  </si>
  <si>
    <t xml:space="preserve">                                                            Director General del Instituto Nacional Penitenciario y Carcelario</t>
  </si>
  <si>
    <t xml:space="preserve">Revisó: </t>
  </si>
  <si>
    <t xml:space="preserve">Juna Manuel Riaño Vargas, Jefe Oficina Asesora de Planeación </t>
  </si>
  <si>
    <t>José Nemecio Moreno Rodriguez, Director Gestión Corporativa</t>
  </si>
  <si>
    <t xml:space="preserve">Sandra Patricia Cárdenas Briceño,  Subdirectora de Gestión Contractual </t>
  </si>
  <si>
    <t>serie</t>
  </si>
  <si>
    <t>consec-item</t>
  </si>
  <si>
    <t>Cuenta</t>
  </si>
  <si>
    <t>200-400</t>
  </si>
  <si>
    <t>PROGRAMACIÓN DE BIENES Y SERVICIOS VIGENCIA FISCAL 2020</t>
  </si>
  <si>
    <t>IMPUESTOS TERRITORIALES</t>
  </si>
  <si>
    <t xml:space="preserve">MULTAS Y SANCIONES </t>
  </si>
  <si>
    <t>MULTAS, SANCIONES E INTERESES DE MORA</t>
  </si>
  <si>
    <t>Apropiación 
Presupuestal 2020</t>
  </si>
  <si>
    <t>20, 21 y 26</t>
  </si>
  <si>
    <t xml:space="preserve">Adquirir Maquinaria, equipo y herramientas para actividades productivas - Fondo de Maquinaria </t>
  </si>
  <si>
    <t>Puestos de trabajo dependencias sede central - Grupo Logística</t>
  </si>
  <si>
    <t>Correa, arneses, bozal y similares para mascotas, mordedores, trajes para entrenamiento canino y Kit antiexplosivos  - Caninos</t>
  </si>
  <si>
    <t>Chalecos de protección  y guantes de algodón motociclistas - Salud Ocupacional</t>
  </si>
  <si>
    <t xml:space="preserve">Dotación y artículos textiles - Programa PIGA - Dirección Escuela de Formación </t>
  </si>
  <si>
    <t>Uniformes personal de Custodia y Vigilancia - Vigencias Futuras</t>
  </si>
  <si>
    <t>Combustibles y lubricantes (Incluye Transporte de Internos) - Direcciones Regionales y Establecimientos de Reclusión</t>
  </si>
  <si>
    <t>Elementos para la recolección de residuos sólidos PIGA - Salud Ocupacional (Asignación Direcciones Regionales)</t>
  </si>
  <si>
    <t>Señalización puntos ecológicos y rutas de evacuación - Salud Ocupacional</t>
  </si>
  <si>
    <t>Repuestos radios de comunicación (Baterias, Antenas y demas accesorios)</t>
  </si>
  <si>
    <t xml:space="preserve">Plaqueta chip lector para perros </t>
  </si>
  <si>
    <t>Pasta de papel, papel y cartón, otros artículos manufacturados n.c.p. - Establecimientos de Reclusión - Actividad en pro de la calidad de vida PPL - Fondo de Rehabilitación</t>
  </si>
  <si>
    <t>Mantenimiento - (Mantenimiento Bienes Inmuebles) - Dirección General</t>
  </si>
  <si>
    <t>Póliza parque automotor - Vigencias Futuras</t>
  </si>
  <si>
    <t>Póliza responsabilidad civil extracontractual - Vigencias Futuras</t>
  </si>
  <si>
    <t>Póliza Seguro obligatorio de accidentes de tránsito (SOAT) - Vigencias Futuras</t>
  </si>
  <si>
    <t>Póliza Manejo Global Financiero Sector Oficial. - Vigencias Futuras</t>
  </si>
  <si>
    <t>Póliza Responsabilidad servidores públicos - Vigencias Futuras</t>
  </si>
  <si>
    <t>Póliza infidelidad y riesgos financieros - Vigencias Futuras</t>
  </si>
  <si>
    <t>Póliza vida grupo auxiliares bachilleres - Vigencias Futuras</t>
  </si>
  <si>
    <t>Póliza salud auxiliares bachilleres  - Vigencias Futuras</t>
  </si>
  <si>
    <t>Arrendamiento bienes inmuebles (Bodega archivo central) - Vigencias Futuras</t>
  </si>
  <si>
    <t>Arrendamiento bienes inmuebles (Calle 34 No 29-38) - Vigencias Futuras</t>
  </si>
  <si>
    <t>Arrendamiento bienes inmuebles (EPMSC Zipaquirá) - Vigencias Futuras</t>
  </si>
  <si>
    <t>Arrendamiento bienes inmuebles (Sede Bodega Almacén General) - Vigencias Futuras</t>
  </si>
  <si>
    <t>Arrendamiento bienes inmuebles (Sede Grupo apoyo espiritual) - Vigencias Futuras</t>
  </si>
  <si>
    <t xml:space="preserve">Arrendamiento bienes inmuebles (Bodega archivo central) </t>
  </si>
  <si>
    <t>Arrendamiento bienes inmuebles (Calle 34 No 29-38)</t>
  </si>
  <si>
    <t>Arrendamiento bienes inmuebles (EPMSC Zipaquirá)</t>
  </si>
  <si>
    <t>Arrendamiento bienes inmuebles (Sede Bodega Almacén General)</t>
  </si>
  <si>
    <t>Arrendamiento bienes inmuebles (Sede Grupo apoyo espiritual)</t>
  </si>
  <si>
    <t>Servicio de vigilancia - Dirección General y otras sedes - Vigencias Futuras</t>
  </si>
  <si>
    <t xml:space="preserve">Servicio de vigilancia - Dirección General y otras sedes </t>
  </si>
  <si>
    <t>Servicio de aseo y limpieza - Vigencias Futuras</t>
  </si>
  <si>
    <t>Mantenimiento preventivo y correctivo parque automotor (vehículos y motos) Dirección General, Grupos especiales y revisión técnicomecánica - Vigencias Futuras</t>
  </si>
  <si>
    <t>Mantenimiento ascensor Dirección General - Vigencias Futuras</t>
  </si>
  <si>
    <t>Mantenimiento de equipos Oficina Asesora de Comunicaciones</t>
  </si>
  <si>
    <t>Mantenimiento preventivo y correctivo parque automotor (vehículos y motos) Direcciones Regionales y Establecimientos de Reclusión</t>
  </si>
  <si>
    <t>Mantenimiento preventivo y correctivo parque automotor (vehículos y motos) Dirección Escuela de Formación</t>
  </si>
  <si>
    <t>Horas academia formación aspirantes a dragoneantes (convoncatoria actual y lista de legibles) Dirección Escuela de Formación</t>
  </si>
  <si>
    <t>IMPUESTOS</t>
  </si>
  <si>
    <t>IMPUESTO PREDIAL Y SOBRETASA AMBIENTAL</t>
  </si>
  <si>
    <t>IMPUESTO SOBRE VEHÍCULOS AUTOMOTORES</t>
  </si>
  <si>
    <t>Impuesto predial y sobretasa ambiental</t>
  </si>
  <si>
    <t>Impuesto sobre vehículos automotores</t>
  </si>
  <si>
    <t>CONTRIBUCIONES</t>
  </si>
  <si>
    <t>CUOTA DE FISCALIZACIÓN Y AUDITAJE</t>
  </si>
  <si>
    <t>Cuota de fiscalización y auditaje</t>
  </si>
  <si>
    <t>CONTRIBUCIÓN NACIONAL DE VALORIZACIÓN</t>
  </si>
  <si>
    <t>Contribución Nacional de Valorización</t>
  </si>
  <si>
    <t>SANCIONES ADMINISTRATIVAS</t>
  </si>
  <si>
    <t xml:space="preserve">Sanciones Administrativas </t>
  </si>
  <si>
    <t>Compra de extintores - Grupo Logístico</t>
  </si>
  <si>
    <t xml:space="preserve">Insumos químicos plantas de tratamiento </t>
  </si>
  <si>
    <t>Fungibles, bombillos, lámparas led y demás elementos de ferretería - Grupo Logístico</t>
  </si>
  <si>
    <t>Elementos de ferretería plásticos y otros elementos - Grupo Logístico</t>
  </si>
  <si>
    <t>Servicio de transporte de funcionarios en comisión de servicios</t>
  </si>
  <si>
    <t>Servicio de transporte de funcionarios en comisión de servicios (asignaciones)</t>
  </si>
  <si>
    <t>Apoyo a la gestión incluye - Honorarios -</t>
  </si>
  <si>
    <t>Pasajes funcionarios e Internos</t>
  </si>
  <si>
    <t>Revisión general para certificación del ascensor - Grupo Logístico</t>
  </si>
  <si>
    <t>Levantamiento Topográfico</t>
  </si>
  <si>
    <t>Elementos para adecuación de puestos de trabajo (elevapies y reposapies)- Salud Ocupacional</t>
  </si>
  <si>
    <t xml:space="preserve">Asignación exámenes médicos ocupacionales Salud Ocupacional - Direcciones Regionales </t>
  </si>
  <si>
    <t xml:space="preserve">Servicios de mediciones ambientales </t>
  </si>
  <si>
    <t>Equipos deportivos - Bienestar Laboral</t>
  </si>
  <si>
    <t>Equipo deportivo - Bienestar Laboral</t>
  </si>
  <si>
    <t>Discos duros y tarjetas de almacenamiento</t>
  </si>
  <si>
    <t>Recarga de extintores (incluye Grupo Especiales y Direcciones Regional Central) - Grupo Logístico</t>
  </si>
  <si>
    <t>Insumos para impresoras de plaquetear</t>
  </si>
  <si>
    <t>OTROS ACTIVOS FIJOS</t>
  </si>
  <si>
    <t>Impresora marcación golpe o laser - Almacén Armamento</t>
  </si>
  <si>
    <t>MUEBLES, INSTRUMENTOS MUSICALES, ARTÍCULOS DE DEPORTE Y ANTIGÜEDADES</t>
  </si>
  <si>
    <t>Adquisición de cámara de video y fotográfica con lente y tarjeta de alamacenamiento y cámara de acción</t>
  </si>
  <si>
    <t>A-02-01-01-004-005---</t>
  </si>
  <si>
    <t>EQUIPO Y APARATOS DE RADIO, TELEVISIÓN Y COMUNICACIONES</t>
  </si>
  <si>
    <t>PRODUCTOS DE LA PROPIEDAD INTELECTUAL</t>
  </si>
  <si>
    <t>Mantenimiento fotocopiadoras Dirección General</t>
  </si>
  <si>
    <t>Mantenimiento impresoras Dirección General</t>
  </si>
  <si>
    <t>DOTACIÓN (PRENDAS DE VESTIR Y CALZADO)</t>
  </si>
  <si>
    <t>Certificados de seguridad de la información</t>
  </si>
  <si>
    <t>Mantenimiento tratamiento planta de agua residuales, planta eléctrica y red contra incendios - Dirección Escuela  de Formación</t>
  </si>
  <si>
    <t>Repuestos - Dirección Escuela de Formación</t>
  </si>
  <si>
    <t>Adquisición computador portatil para apoyo de telepronter</t>
  </si>
  <si>
    <t>Software Isolución</t>
  </si>
  <si>
    <t xml:space="preserve">Servicios de Copia y reproducción - diligencias judiciales </t>
  </si>
  <si>
    <t xml:space="preserve">Mantenimiento reloj correspondencia </t>
  </si>
  <si>
    <t>Servicios de Acueducto, alcantarillado y aseo (asignación Dirección Escuela Penitenciaria)</t>
  </si>
  <si>
    <t>Pegante en Barra, pegante líquido, plastilina limpia tipos - (Papeleria y útiles de escritorio) - Almacén General - Vigencias Futuras.</t>
  </si>
  <si>
    <t>Elementos de Brigada (Botiquín primeros auxilios)  - Salud Ocupacional</t>
  </si>
  <si>
    <t>Elementos de Brigada (señalización de emergencia, brazalete distintivo)  - Salud Ocupacional</t>
  </si>
  <si>
    <t>Bandas elásticas de caucho, borradores, Cinta adhesiva, cinta enmascarar, gancho legajador plástico, tabla planillera plástica - (Papeleria y útiles de escritorio) - Almacén General - Vigencias Futuras.</t>
  </si>
  <si>
    <t>OTROS BIENES TRANSPORTABLES N.C.P.</t>
  </si>
  <si>
    <t>Huelleros, fechador, cinta para impresora, marcadores, esferos, lapiceros, resaltadores - (Papeleria y útiles de escritorio) - Almacén General - Vigencias Futuras.</t>
  </si>
  <si>
    <t>PRODUCTOS DE HORNOS DE COQUE; PRODUCTOS DE REFINACIÓN DE PETRÓLEO Y COMBUSTIBLE NUCLEAR</t>
  </si>
  <si>
    <t>Elementos de protección personal (protectores auditivos, respirador libre N95) - Salud Ocupacional</t>
  </si>
  <si>
    <t>Elementos de protección personal (Guantes nitrilo, guantes industriales) - Salud Ocupacional</t>
  </si>
  <si>
    <t>Pegante en Barra, pegante líquido, plastilina limpia tipos - (Papeleria y útiles de escritorio) - Direcciones Regionales y Establecimientos de Reclusión</t>
  </si>
  <si>
    <t>Papelería, resmas, sobres de manila, carpetas, libretas, libros minutas, cuadernos, notas autoadhesivas - (Papeleria y útiles de escritorio) - Almacén General - Vigencias Futuras.</t>
  </si>
  <si>
    <t>Papelería, resmas, sobres de manila, carpetas, libretas, libros minutas, cuadernos, notas autoadhesivas - (Papeleria y útiles de escritorio) - Direcciones Regionales y Establecimientos de Reclusión</t>
  </si>
  <si>
    <t>Papelería, resmas, sobres de manila, carpetas, libretas, libros minutas, cuadernos, notas autoadhesivas  - (Papeleria y útiles de escritorio) - Dirección Escuela de Formación</t>
  </si>
  <si>
    <t>Pegante en Barra, pegante líquido, plastilina limpia tipos - (Papeleria y útiles de escritorio) - Dirección Escuela de Formación</t>
  </si>
  <si>
    <t>Bandas elásticas de caucho, borradores, Cinta adhesiva, cinta enmascarar, gancho legajador plástico, tabla planillera plástica - (Papeleria y útiles de escritorio) - Direcciones Regionales y Establecimientos de Reclusión</t>
  </si>
  <si>
    <t>Bandas elásticas de caucho, borradores, Cinta adhesiva, cinta enmascarar, gancho legajador plástico, tabla planillera plástica - (Papeleria y útiles de escritorio) - Dirección Escuela de Formación</t>
  </si>
  <si>
    <t>Huelleros, fechador, cinta para impresora, marcadores, esferos, lapiceros, resaltadores, Cinta para impresora tintas y tóner - (Papeleria y útiles de escritorio) - Direcciones Regionales y Establecimientos de Reclusión</t>
  </si>
  <si>
    <t>Huelleros, fechador, cinta para impresora, marcadores, esferos, lapiceros, resaltadores, Cinta para impresora tintas y tóner - (Papeleria y útiles de escritorio) - Dirección Escuela de Formación</t>
  </si>
  <si>
    <t>MAQUINARIA Y APARATOS ELÉCTRICOS</t>
  </si>
  <si>
    <t>APARATOS MÉDICOS, INSTRUMENTOS ÓPTICOS Y DE PRECISIÓN, RELOJES</t>
  </si>
  <si>
    <t>Cosedora, perforadora, sacaganchos, sacapuntas, Etiqueta térmica, memorias USB, teclados, mouse, disco duro - (Papeleria y útiles de escritorio) - Almacén General - Vigencias Futuras.</t>
  </si>
  <si>
    <t>CD´s, DVD - (Papeleria y útiles de escritorio) - Almacén General  - Vigencias Futuras.</t>
  </si>
  <si>
    <t>Toma corrientes, interruptores, breakers, Bombillos, lamparas, balastos, reflectores tipo led - (Repuestos) - Direcciones Regionales y Establecimientos de Reclusión</t>
  </si>
  <si>
    <t xml:space="preserve"> Toma corrientes, interruptores, breakers, Bombillos, lamparas, balastos, reflectores tipo led, caja de cables para sistemas de red, terminales IP- (Repuestos) - Dirección Escuela de Formación</t>
  </si>
  <si>
    <t>Alambres y herramientas - (Repuestos) - Direcciones Regionales y Establecimientos de Reclusión</t>
  </si>
  <si>
    <t>Alambres y herramientas- (Repuestos) - Dirección Escuela de Formación</t>
  </si>
  <si>
    <t>SERVICIOS DE APOYO AL TRANSPORTE</t>
  </si>
  <si>
    <t>SERVICIOS POSTALES Y DE MENSAJERÍA</t>
  </si>
  <si>
    <t>SERVICIOS INMOBILIARIOS</t>
  </si>
  <si>
    <t>SERVICIOS DE ARRENDAMIENTO O ALQUILER SIN OPERARIO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</si>
  <si>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</si>
  <si>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</si>
  <si>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</si>
  <si>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</si>
  <si>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</si>
  <si>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</si>
  <si>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 xml:space="preserve">Vacaciones recreactivas - Bienestar Social </t>
  </si>
  <si>
    <t>Encuentro de parejas y/o proyecto de vida - Bienestar Social (Asignación)</t>
  </si>
  <si>
    <t>Encuentros de familia - Bienestar Social (Asignación)</t>
  </si>
  <si>
    <t>Prepensionados - Bienestar Social (Asignación)</t>
  </si>
  <si>
    <t>Fortalecimiento cultura organizacional - Bienestar Social  (Asignación)</t>
  </si>
  <si>
    <t>Equidad de género - Bienestar Social (Asignación)</t>
  </si>
  <si>
    <t>Apoyo psicosocial con enfoque espiritual - Bienestar Social (Asignación)</t>
  </si>
  <si>
    <t>Acompañamiento psicosocial - Bienestar Social (Asignación)</t>
  </si>
  <si>
    <t>Vacaciones recreactivas - Bienestar Social (Asignación)</t>
  </si>
  <si>
    <t>Bovinos vivos, otros rumiantes, ganado porcino, aves de corral, otros animales vivos, leche cruda</t>
  </si>
  <si>
    <t>Productos de tabaco</t>
  </si>
  <si>
    <t>Libros de registros, libros de contabilidad, cuadernillos de notas, bloques para cartas, agendas y artículos similares, secantes, encuadernadores, clasificadores para archivos, formularios y otros artículos de escritorio, de papel o cartón; tipos de imprenta, planchas o cilindros, preparados para las artes gráficas, piedras litográficas impresas u otros elementos de impresión</t>
  </si>
  <si>
    <t>Productos farmacéuticos; jabón, preparados para limpieza, perfumes y preparados de tocador</t>
  </si>
  <si>
    <t>Productos metálicos elaborados (excepto maquinaria y equipo)</t>
  </si>
  <si>
    <t>Máquinas para oficina y contabilidad, y sus partes y accesorios; Maquinaria de informática y sus partes, piezas y accesorios</t>
  </si>
  <si>
    <t>Bisturí, gancho "clip", gancho "grapa", tijeras,  (Papeleria y útiles de escritorio) - Almacén General - Vigencias Futuras.</t>
  </si>
  <si>
    <t>SERVICIOS DE RESOCIALIZACIÓN DE PERSONAS PRIVADAS DE LA LIBERTAD</t>
  </si>
  <si>
    <t>Capacitar los PPL que se desempeñan como instructores no monitores educativos del modelo Educativo para el Sistema Penitenciario y Carcelario Colombiano en los ERON</t>
  </si>
  <si>
    <t>Cambio de infraestructura tecnológica para el funcionamiento del SISIPEC</t>
  </si>
  <si>
    <t>Suministrar soporte técnico 24 horas y ampliación de base de datos sistema AFIS</t>
  </si>
  <si>
    <t>Renovación de la suscripción de software jaspersft business inteligence bi profesional</t>
  </si>
  <si>
    <t>SERVICIO DE BIENESTAR A LA POBLACIÓN PRIVADA DE LA LIBERTAD</t>
  </si>
  <si>
    <t>Integrar el instrumento de caracterización ocupacional al SISIPEC WEB en el módulo Sistema Progresivo</t>
  </si>
  <si>
    <t>Realizar proceso de implementación del instrumento de caracterización ocupacional</t>
  </si>
  <si>
    <t>Empoderar a los puntos de atención con herramientas tecnológicas de medición y calificación del servicio del servidor público - (calificador del servicio)</t>
  </si>
  <si>
    <t>FORTALECIMIENTO DE LA GESTIÓN ARCHIVÍSTICA DEL INSTITUTO NACIONAL PENITENCIARIO Y CARCELARIO  NACIONAL</t>
  </si>
  <si>
    <t>Computadores, licencias, impresoras</t>
  </si>
  <si>
    <t xml:space="preserve">Pasta de papel, papel y cartón, Otros artículos manufacturados n.c.p. - (Otros materiales y suministros) cajas Especiales Establecimientos de Reclusión </t>
  </si>
  <si>
    <t xml:space="preserve">Combustible y lubricantes - (Transporte de internos) - cajas Especiales Establecimientos de Reclusión </t>
  </si>
  <si>
    <t>Fortalecimiento integración familiar - dotación equipos vivif sentencias 762/276</t>
  </si>
  <si>
    <t xml:space="preserve">Modernización programa atención niños menores de 3 años-adquisición equipos tecnológicos </t>
  </si>
  <si>
    <t>Recipientes para la recolección de residuos sólidos y agua potable para PPL</t>
  </si>
  <si>
    <t>Asignaciones Direcciones Regionales</t>
  </si>
  <si>
    <t>Adquisición bomba de eyección - Grupo Logística</t>
  </si>
  <si>
    <t>20,21,26</t>
  </si>
  <si>
    <t>Cajas de archivo - (Papeleria y útiles de escritorio) - Direcciones Regionales y Establecimientos de Reclusión</t>
  </si>
  <si>
    <t>Carpetas - (Papeleria y útiles de escritorio) Direcciones Regionales y Establecimientos de Reclusión</t>
  </si>
  <si>
    <t xml:space="preserve">Combustibles Dirección General incluye planta eléctrica, Grupos Especiales Norte y Noroeste </t>
  </si>
  <si>
    <t>Cosedora, perforadora, sacaganchos, sacapuntas, Etiqueta térmica, memorias USB, teclados, mouse, disco duro - (Papeleria y útiles de escritorio) - Direcciones Regionales y Establecimientos de Reclusión</t>
  </si>
  <si>
    <t>CD´s, DVD - (Papeleria y útiles de escritorio)  - Direcciones Regionales y Establecimientos de Reclusión</t>
  </si>
  <si>
    <t>Arrendamiento bienes inmuebles (Regional Occidente, Epmsc Roldanillo,  Regional Norte, Epmsc Valledupar,  Archivo de Regional Oriente, Epams Girón, Regional Viejo Caldas (tres predios))</t>
  </si>
  <si>
    <t xml:space="preserve">Mantenimiento centro de cómputo Dirección General </t>
  </si>
  <si>
    <t>Mantenimiento aire acondicionado</t>
  </si>
  <si>
    <t xml:space="preserve">Servicios de transporte de pasajeros - cajas Especiales Establecimientos de Reclusión </t>
  </si>
  <si>
    <t xml:space="preserve">Otros servicios de apoyo al transporte (estafetas) - cajas Especiales Establecimientos de Reclusión </t>
  </si>
  <si>
    <t xml:space="preserve">Servicios de distribución de energía  - cajas Especiales Establecimientos de Reclusión </t>
  </si>
  <si>
    <t xml:space="preserve">Servicios de reparación de otros bienes - (Mantenimientos de otros bienes) - cajas Especiales Establecimientos de Reclusión </t>
  </si>
  <si>
    <t>Viáticos de los funcionarios en comisión - cajas Especiales Establecimientos de Reclusión  (Transporte de Internos)</t>
  </si>
  <si>
    <t>04</t>
  </si>
  <si>
    <t>ACTUALIZACIÓN  DE LOS PROCESOS EDUCATIVOS EN LOS ESTABLECIMIENTOS DE RECLUSIÓN DEL SISTEMA PENITENCIARIO Y CARCELARIO COLOMBIANO GARANTIZANDO EL DERECHO FUNDAMENTAL A LA EDUCACIÓN Y AL PROCESO DE TRATAMIENTO PENITENCIARIO.    NACIONAL</t>
  </si>
  <si>
    <t>Software Academics - Dirección Escuela de Formación</t>
  </si>
  <si>
    <t xml:space="preserve">                                                        Brigadier General NORBERTO MUJICA JAIME</t>
  </si>
  <si>
    <t>003
004</t>
  </si>
  <si>
    <t>Modalidad Contractual</t>
  </si>
  <si>
    <t>No. Agrupación</t>
  </si>
  <si>
    <t>Fecha Proyectada Contrato</t>
  </si>
  <si>
    <t>Plazo Ejecución (días)</t>
  </si>
  <si>
    <t>Contratos Vigentes</t>
  </si>
  <si>
    <t>Vigencia futura 2021</t>
  </si>
  <si>
    <t>Vigencia futura 2022</t>
  </si>
  <si>
    <t>Unidad Responsable por Especialidad del gasto</t>
  </si>
  <si>
    <t>Fecha Solicitud Estudios Previos</t>
  </si>
  <si>
    <t>No. Oficio</t>
  </si>
  <si>
    <t>Fecha de Entrega</t>
  </si>
  <si>
    <t>Tiempo de Incumplimiento</t>
  </si>
  <si>
    <t>Estado del proceso</t>
  </si>
  <si>
    <t>Subasta Inversa</t>
  </si>
  <si>
    <t>Mínima Cuantía</t>
  </si>
  <si>
    <t>Adquisición equipos GEDIP (Pantallas)</t>
  </si>
  <si>
    <t>Acuerdo Marco de Precios</t>
  </si>
  <si>
    <t>Menor Cuantía</t>
  </si>
  <si>
    <t>Grupo Logístico</t>
  </si>
  <si>
    <t>Grupo Operativo Canino</t>
  </si>
  <si>
    <t>VF</t>
  </si>
  <si>
    <t>SI</t>
  </si>
  <si>
    <t>VALOR</t>
  </si>
  <si>
    <t>Dotación personal administrativo Asignación Regionales y Establecimientos de Reclusión</t>
  </si>
  <si>
    <t>Acuerdo Marco de Precios - Grandes Superficies</t>
  </si>
  <si>
    <t>Minima Cuantía</t>
  </si>
  <si>
    <t>Grupo de Presupuesto</t>
  </si>
  <si>
    <t>Contratación Directa</t>
  </si>
  <si>
    <t>Grupo de Gestión Documental</t>
  </si>
  <si>
    <t>NO</t>
  </si>
  <si>
    <t>XXX</t>
  </si>
  <si>
    <t>Sin Proceso</t>
  </si>
  <si>
    <t>Grupo de Seguros</t>
  </si>
  <si>
    <t>Grandes Superficies</t>
  </si>
  <si>
    <t>Grupo Salud Ocupacional</t>
  </si>
  <si>
    <t>XX</t>
  </si>
  <si>
    <t>Licitación Pública</t>
  </si>
  <si>
    <t xml:space="preserve">Servicio de aseo y limpieza </t>
  </si>
  <si>
    <t>xx</t>
  </si>
  <si>
    <t>Subdirección de Educación</t>
  </si>
  <si>
    <t>Contratación Directa, Minima</t>
  </si>
  <si>
    <t>Subdirección de Atención Psicosocial</t>
  </si>
  <si>
    <t>Acuerdo Marco de Precios, Subasta Inversa</t>
  </si>
  <si>
    <t>Grupo de bienes muebles</t>
  </si>
  <si>
    <t>Grupo de bienes muebles - Transporte</t>
  </si>
  <si>
    <t>Grupo de Bienestar Laboral</t>
  </si>
  <si>
    <t>Subdirección de Habilidades Productivas</t>
  </si>
  <si>
    <t>Atención Rehabilitación al Recluso</t>
  </si>
  <si>
    <t>ADQUISICION DE MODULARES Y SILLA PARA EL INPEC</t>
  </si>
  <si>
    <t>RECURSO 10</t>
  </si>
  <si>
    <t>RECURSO 20</t>
  </si>
  <si>
    <t>RECURSO 26</t>
  </si>
  <si>
    <t>RECURSO INVERSION</t>
  </si>
  <si>
    <t>CODIGO UNSPSC</t>
  </si>
  <si>
    <t>RUBRO PRESUPUESTAL</t>
  </si>
  <si>
    <t>NOMBRE DEL PROCESO</t>
  </si>
  <si>
    <t>UNIDAD DE MEDIDA</t>
  </si>
  <si>
    <t>CANT</t>
  </si>
  <si>
    <t>V/R UNITARIO</t>
  </si>
  <si>
    <t>V/R TOTAL</t>
  </si>
  <si>
    <t>PLAZO DE EJECUCION</t>
  </si>
  <si>
    <t>RESPONSABLE</t>
  </si>
  <si>
    <t xml:space="preserve">SOLICITUD </t>
  </si>
  <si>
    <t>Modulos  para atencion al ciudadano</t>
  </si>
  <si>
    <t>UNIDAD</t>
  </si>
  <si>
    <t>ATENCION AL CIUDADANO</t>
  </si>
  <si>
    <t>IMPLEMENTACION DE HERRAMIENTAS TECNOLOGICAS Y ELEMENTOS PARA MEJORAR LA CALIDAD Y EFICIENCA EN LA PRESTACION DEL SERVICIO AL CIUDADANO IMPEC</t>
  </si>
  <si>
    <t xml:space="preserve">Dotacion biblioteca muebles </t>
  </si>
  <si>
    <t>Logistica</t>
  </si>
  <si>
    <t>Puestos de trabajo / modulares de trabajo tipo profesional</t>
  </si>
  <si>
    <t>Puestos de trabajo/ muebles m1 para impresora</t>
  </si>
  <si>
    <t>Sillas ergonomicas prevencion osteomuscular</t>
  </si>
  <si>
    <t>Sillas ergonomicas para garitas</t>
  </si>
  <si>
    <t>Sillas ergonomicas para puestos de guardia</t>
  </si>
  <si>
    <t>Elementos para adecuación de puestos de trabajo (elvapies y reposapies)- Salud Ocupacional/ Reposapies</t>
  </si>
  <si>
    <t>Elementos para adecuación de puestos de trabajo (elvapies y reposapies)- Salud Ocupacional/ elevapantallas</t>
  </si>
  <si>
    <t>TOTAL</t>
  </si>
  <si>
    <t>Elementos deportivos - Bienestar Laboral</t>
  </si>
  <si>
    <t>Elementos deportivos - Bienestar Laboral bicicletas spinning</t>
  </si>
  <si>
    <t>grupo de bienestar  laboral</t>
  </si>
  <si>
    <t xml:space="preserve">ADQUISICION DE DIGITURNOS Y CALIFICADORES DE SERVICIO </t>
  </si>
  <si>
    <t>RECURSO 16</t>
  </si>
  <si>
    <t>Renovar la plataforma tecnológica asociada a misión crítica (equipos) Digiturnos</t>
  </si>
  <si>
    <t>SISTEMAS</t>
  </si>
  <si>
    <t>Herramienta tecnológica de medición y calificación del servicio del servidor público (calificador del servicio)</t>
  </si>
  <si>
    <t>OFICINA DE SISTEMAS DE INFORMACION</t>
  </si>
  <si>
    <t xml:space="preserve">INSUMOS PARA CARNETIZACION </t>
  </si>
  <si>
    <t xml:space="preserve">Cinta color YMCK </t>
  </si>
  <si>
    <t>subdireccion talento humano</t>
  </si>
  <si>
    <t xml:space="preserve">cinta para laminado transparente 0,5 mtris </t>
  </si>
  <si>
    <t xml:space="preserve">tarjeta blanca pvc </t>
  </si>
  <si>
    <t>PUBLICACION DE EDICTOS</t>
  </si>
  <si>
    <t>vigencias futuras</t>
  </si>
  <si>
    <t>Servicios postales nacionales</t>
  </si>
  <si>
    <t xml:space="preserve">Grupo de Gestion Documental </t>
  </si>
  <si>
    <t>ORGANIZACIÓN HISTORIAS LABORALES FONDO ACUMULADO</t>
  </si>
  <si>
    <t>Desarrollar adecuadamente los criterios de organización y conservación  del fondo Acumulado  del INPEC. (historias laborales)</t>
  </si>
  <si>
    <t>FORTALECIMIENTO LOS PROCESOS ARCHIVISTICOS DEL INSTITUTO NACIONAL PENITENCIARIO Y CARCELARIO  NACIONAL</t>
  </si>
  <si>
    <t>Organizar  y administrar adecuadamente la información de gestión del INPEC</t>
  </si>
  <si>
    <t>sistemas</t>
  </si>
  <si>
    <t>EQUIPO DE COMPUTO</t>
  </si>
  <si>
    <t>SERVIDOR</t>
  </si>
  <si>
    <t xml:space="preserve">SOFTWARE  </t>
  </si>
  <si>
    <t>MONITOR</t>
  </si>
  <si>
    <t>CAMARA</t>
  </si>
  <si>
    <t>ACCESORIOS (MUEBLES)</t>
  </si>
  <si>
    <t>SWITCH</t>
  </si>
  <si>
    <t>UPS</t>
  </si>
  <si>
    <t>ADQUISICION DE BALANCEADORES Y SWITCH</t>
  </si>
  <si>
    <t>Balanceadores</t>
  </si>
  <si>
    <t>Switch</t>
  </si>
  <si>
    <t xml:space="preserve">TOTAL </t>
  </si>
  <si>
    <t>Licencia Adobe</t>
  </si>
  <si>
    <t>SUMINISTRAR SOPORTE TECNICO 24 HORAS Y AMPLIACION DE BASE DE DATOS NEC BIOMETRIA</t>
  </si>
  <si>
    <t>Suministrar soporte técnico 24 horas y ampliación de base de datos NEC biometria</t>
  </si>
  <si>
    <t>desagregar</t>
  </si>
  <si>
    <t>SUMINISTRAR EL SERVICIO DE WEB LAS 24 TABLEROS DE CONTROL Y REPORTE JASPER</t>
  </si>
  <si>
    <t>Suministrar el servicio en web las 24 horas tableros de control y reporte JASPER</t>
  </si>
  <si>
    <t>SOPORTE ASESORIA MANTENIMIENTO Y ACTUALIZACION SOFTWARE HUMANO</t>
  </si>
  <si>
    <t>soporte asesoria mantenimiento y actualizacion Software Humano</t>
  </si>
  <si>
    <t>Software Isolution</t>
  </si>
  <si>
    <t>ya se contrato</t>
  </si>
  <si>
    <t>Diseñar el modelo de SGSI definiendo las fases de ejecución asociada al MSPI</t>
  </si>
  <si>
    <t>ADQUISICION CENTROS DE MONITORIO PARA  SEGURIDAD DE LA INFORMACION Y FORTALECIMIENTO DEL GEDIP</t>
  </si>
  <si>
    <t>Video wall</t>
  </si>
  <si>
    <t>Aire Acondicionado</t>
  </si>
  <si>
    <t>Puerta Automatica</t>
  </si>
  <si>
    <t xml:space="preserve">Control de Acceso </t>
  </si>
  <si>
    <t>Puesto de Trabajo</t>
  </si>
  <si>
    <t xml:space="preserve">Equipos para Gestion e Integracion </t>
  </si>
  <si>
    <t>Sistema Video wall con monitores industriales de 55" con instalaciòn</t>
  </si>
  <si>
    <t>Aire acondicionado para cuarto de comunicaciones</t>
  </si>
  <si>
    <t>Aire acondicionado para cuarto tecnico de pantallas</t>
  </si>
  <si>
    <t>Control de acceso con biometricos y electroimanes para el GEDIP</t>
  </si>
  <si>
    <t>Solución Audio; Procesador de audio cancelación eco acústico,</t>
  </si>
  <si>
    <t>4 micrófonos inalámbricos cuello de ganso con bases,</t>
  </si>
  <si>
    <t>2 micrófonos inalámbricos de mano, base cargador 4 y 8 salidas,</t>
  </si>
  <si>
    <t>Access Point de 8 canales.</t>
  </si>
  <si>
    <t>ADQUISICION DE REPUESTOS PARA RADIOS DE COMUNICACIÓN</t>
  </si>
  <si>
    <t>Batería para  radio Motorola EP 450 de 7.4v</t>
  </si>
  <si>
    <t>Bateria Para Radio Motorola Dgp 6150+ de 7.4V</t>
  </si>
  <si>
    <t>ANALIZADOR Y OPTMIZADOR DE BATERIAS DE 4 ISLAS</t>
  </si>
  <si>
    <t xml:space="preserve">Kit de herramientas para electronica </t>
  </si>
  <si>
    <t>Antena para radio Motorola EP450 en UHF</t>
  </si>
  <si>
    <t xml:space="preserve">Antena para radio Motorola DGP 6150+ </t>
  </si>
  <si>
    <t>Control de volumen (Potenciómetro) para radio Motorola DGP 6150+</t>
  </si>
  <si>
    <t>ADQUISICION DE CAMARAS DE VIDEO CONFERENCIA E IMPRESORAS</t>
  </si>
  <si>
    <t>camara de video conferencia</t>
  </si>
  <si>
    <t>Etiqueta térmica, memorias USB, teclados, mouse, disco duro - (Papeleria y útiles de escritorio) - Almacén General</t>
  </si>
  <si>
    <t>almacen general</t>
  </si>
  <si>
    <t>IMPRESORAS TERMICAS</t>
  </si>
  <si>
    <t>FORTALECIMIENTO DE LOS PROCESOS ARCHIVISTICOS DEL INSTITUTO NACIONAL PENITENCIARIO Y CARCELARIO NACIONAL</t>
  </si>
  <si>
    <t>ADQUISICION DE EQUIPOS  Y LICENCIAS  MICROSOFT</t>
  </si>
  <si>
    <t xml:space="preserve">Computadores </t>
  </si>
  <si>
    <t>ESCANER ALTO RENDIMIENTO</t>
  </si>
  <si>
    <t>LICENCIA OFFICE</t>
  </si>
  <si>
    <t>LICENCIA CALL</t>
  </si>
  <si>
    <t>Licencias Office</t>
  </si>
  <si>
    <t>Licencias Care Cal</t>
  </si>
  <si>
    <t>Multifuncional</t>
  </si>
  <si>
    <t>MANTENIMIENTO CENTRO DE COMPUTO</t>
  </si>
  <si>
    <t>Mantenimiento de Aire Acondicionado Mini Split 36.000 btu</t>
  </si>
  <si>
    <t>Mantenimiento de Control de Incendios centro de Computo</t>
  </si>
  <si>
    <t>Mantenimiento de UPS 40kva (4) y 20 Kva (1) Y 25 Kva (1)</t>
  </si>
  <si>
    <t>Mantenimiento de Puerta de Acceso Centro de Computo</t>
  </si>
  <si>
    <t>Instalación de PDU rack de comunicaciones</t>
  </si>
  <si>
    <t>Adecuaciòn (Pintura Epoxica para centro de cómputo )</t>
  </si>
  <si>
    <t>Mantenimiento Aire de Precisión ( de 5 y 6 toneladas)</t>
  </si>
  <si>
    <t>Arreglo piso Falso </t>
  </si>
  <si>
    <t xml:space="preserve">ACTUALIZACION SOFTWARE GESDOC </t>
  </si>
  <si>
    <t>ACTUALIZACION SOFTWARE SIID</t>
  </si>
  <si>
    <t>adquisicion de equipo y accesorios para entrenamiento de caninos</t>
  </si>
  <si>
    <t>Correa, arneses, bozal y similares para mascotas - Caninos tradilla</t>
  </si>
  <si>
    <t>Correa, arneses, bozal y similares para mascotas - Caninos collar fijo</t>
  </si>
  <si>
    <t>Mordedores - Caninos manga</t>
  </si>
  <si>
    <t>Mordedores - Caninos para perro adulto 25 centimetros</t>
  </si>
  <si>
    <t>Trajes para entrenamiento - Caninos</t>
  </si>
  <si>
    <t xml:space="preserve">Plaqueta chip para perros </t>
  </si>
  <si>
    <t>Adquisicion semovientes</t>
  </si>
  <si>
    <t>Adquisicion semovientes CANINOS</t>
  </si>
  <si>
    <t xml:space="preserve">Contrato  vuelo charter </t>
  </si>
  <si>
    <t>Adicion Transporte de internos</t>
  </si>
  <si>
    <t>Contratación de servicio de transporte terrestre - grupos especiales (Transporte de internos)</t>
  </si>
  <si>
    <t xml:space="preserve">Transporte aereo repatriacion </t>
  </si>
  <si>
    <t>Convenio de cooperación transporte aéreo para la repatriación</t>
  </si>
  <si>
    <t>Dotacion personal de custodia</t>
  </si>
  <si>
    <t>logistica</t>
  </si>
  <si>
    <t>Uniformes personal de Custodia y Vigilancia( uniformes)</t>
  </si>
  <si>
    <t>LOGISTICA</t>
  </si>
  <si>
    <t>Uniformes personal de Custodia y Vigilancia (gorra inpec)</t>
  </si>
  <si>
    <t xml:space="preserve">Dotacion calzado personal de custodia </t>
  </si>
  <si>
    <t>Calzado personal de Custodia y Vigilancia botas de servicio)</t>
  </si>
  <si>
    <t>Mantenimiento ascensor Dirección General - Grupo Logístico</t>
  </si>
  <si>
    <t>ADQUISICION DOTACION AUXILIARES CUERPO DE CUSTODIA ELEMENTOS DE ASEO PERSONAL Y MATERIAL DE INTENDENCIA</t>
  </si>
  <si>
    <t>Prendas blancas y accesorios Auxiliares Bachilleres elementos de aseo GRUPO 1</t>
  </si>
  <si>
    <t xml:space="preserve">BETÚN NEGRO No 3 x 65 GRS </t>
  </si>
  <si>
    <t>CEPILLO DENTAL PARA ADULTO</t>
  </si>
  <si>
    <t>CEPILLO GRANDE PARA LUSTRAR</t>
  </si>
  <si>
    <t>CREMA DENTAL X 100 GRS</t>
  </si>
  <si>
    <t>CUADERNO PLASTIFICADO SIETE MATERIAS</t>
  </si>
  <si>
    <t>DESODORANTE ROLL-ON X 70 GRS</t>
  </si>
  <si>
    <t>ESFERO NEGRO</t>
  </si>
  <si>
    <t>JABÓN BAÑO X 100 GRS</t>
  </si>
  <si>
    <t>MAQUINA DE AFEITAR DESECHABLE TRIPLE HOJA</t>
  </si>
  <si>
    <t>PAPEL HIGIÉNICO DOBLE HOJA</t>
  </si>
  <si>
    <t>TALCO MEDICINAL X 85 GRS</t>
  </si>
  <si>
    <t>jabón de barra de lavar ropa x 250 grs</t>
  </si>
  <si>
    <t>CORTA UÑAS</t>
  </si>
  <si>
    <t>JABONERA PLÁSTICA</t>
  </si>
  <si>
    <t xml:space="preserve">CHANCLA DE CAUCHO </t>
  </si>
  <si>
    <t xml:space="preserve">CREMA DE AFEITAR </t>
  </si>
  <si>
    <t>Prendas blancas y accesorios Auxiliares Bachilleres elementos de aseo GRUPO 2</t>
  </si>
  <si>
    <t>BOTA TENIS PARA FUERZA PUBLICA</t>
  </si>
  <si>
    <t>CALCETÍN PARA USO CON CALZADO DE CALLE</t>
  </si>
  <si>
    <t>CALCETÍN PARA USO CON BOTA DE COMBATE</t>
  </si>
  <si>
    <t>CINTURÓN EN REATA DE 55 MM</t>
  </si>
  <si>
    <t>JUEGO DE CAMA</t>
  </si>
  <si>
    <t>TOALLA</t>
  </si>
  <si>
    <t>TULA CON CIERRE DE CREMALLERA</t>
  </si>
  <si>
    <t>CAMISETA NEGRA</t>
  </si>
  <si>
    <t>LIGAS NEGRAS PARA EL PANTALÓN</t>
  </si>
  <si>
    <t>PORTA TONFA</t>
  </si>
  <si>
    <t>PRESILLAS EN TELA</t>
  </si>
  <si>
    <t>TULA PARA ROPA SUCIA</t>
  </si>
  <si>
    <t>ALMOHADA</t>
  </si>
  <si>
    <t>SUDADERA COMPLETA , (PANTALÓN, CHAQUETA, GORRA CAMISETA BLANCA Y PANTALONETA</t>
  </si>
  <si>
    <t>FIELD JACK</t>
  </si>
  <si>
    <t>DOTACION RETIRO AUXILIARES</t>
  </si>
  <si>
    <t>DESAGREGAR</t>
  </si>
  <si>
    <t>Kit dotacion clima frio ropa caballero</t>
  </si>
  <si>
    <t>Kit ropa interior clima frio ropa caballero</t>
  </si>
  <si>
    <t>jean de moda</t>
  </si>
  <si>
    <t>zapatos</t>
  </si>
  <si>
    <t>Exámenes médicos ocupacionales - Salud Ocupacional</t>
  </si>
  <si>
    <t>ARRENDAMIENTO EDIFICIO ANEXO</t>
  </si>
  <si>
    <t>GESTION CORPORATIVA</t>
  </si>
  <si>
    <t>ADICION ARRENDAMIENTO EDIFICIO ANEXO</t>
  </si>
  <si>
    <t xml:space="preserve">ARRENDAMIIENTO ARCHIVO CENTRAL Y ADICIONAL </t>
  </si>
  <si>
    <t xml:space="preserve">VERIFICAR </t>
  </si>
  <si>
    <t>NURIA</t>
  </si>
  <si>
    <t>ARRENDAMIENTO ALMACEN GENERAL</t>
  </si>
  <si>
    <t>GLORIA INES BARACALDO</t>
  </si>
  <si>
    <t xml:space="preserve">BIENES MUEBLES </t>
  </si>
  <si>
    <t>ADICION ARRENDAMIENTO ALMACEN GENERAL</t>
  </si>
  <si>
    <t xml:space="preserve">ARRENDAMIENTO GRUPO APOYO ESPIRITUAL </t>
  </si>
  <si>
    <t>PADRE</t>
  </si>
  <si>
    <t>ARRENDAMIENTO EPMSC ZIPAQUIRA</t>
  </si>
  <si>
    <t>ADICION ARRENDAMIENTO EPMSC ZIPAQUIRA</t>
  </si>
  <si>
    <t>MANTENIMIENTO BOMBAS RED DE AGUA Y PLANTA ELECTRICA</t>
  </si>
  <si>
    <t>Adicion contrato Servicio de aseo y limpieza - Vigencias futuras - Grupo Logístico</t>
  </si>
  <si>
    <t>Servicio de aseo y limpieza - Vigencias futuras - Grupo Logístico</t>
  </si>
  <si>
    <t>Servicio de vigilancia - Dirección General y otras sedes - vigencias futuras - Grupo Logístico</t>
  </si>
  <si>
    <t>ADICION ACUERDO MARCO ADQUISICION DE TIQUETES AEREOS NACIONALES</t>
  </si>
  <si>
    <t>Pasajes personal (interior y exterior)</t>
  </si>
  <si>
    <t>Pasajes Cuerpo de Custodia y Viglancia  - (Transporte de internos)</t>
  </si>
  <si>
    <t>ADQUISICION DE TIQUETES AEREOS NACIONALES</t>
  </si>
  <si>
    <t>ADICION ADQUISICION DE TIQUETES AEREOS NACIONALES</t>
  </si>
  <si>
    <t>adicion Pasajes personal (interior y exterior)</t>
  </si>
  <si>
    <t>adicion Pasajes Cuerpo de Custodia y Viglancia  - (Transporte de internos)</t>
  </si>
  <si>
    <t>ADQUISICION DE PAPELERIA Y UTILIES DE ESCRITORIO</t>
  </si>
  <si>
    <t>Papelería, resmas, sobres de manila y demás - (Papeleria y útiles de escritorio) - Almacén General</t>
  </si>
  <si>
    <t>Cajas de archivo - (Papeleria y útiles de escritorio) - Almacén General</t>
  </si>
  <si>
    <t>Carpetas parque automotor - (Papeleria y útiles de escritorio) - Almacén General</t>
  </si>
  <si>
    <t>Libretas, libros minutas, cuadernos - (Papeleria y útiles de escritorio) - Almacén General</t>
  </si>
  <si>
    <t>Cera para contar , cera dactilar cuenta fácil  - (Papeleria y útiles de escritorio) - Almacén General</t>
  </si>
  <si>
    <t>Pegante, plastilina limpia tipos - (Papeleria y útiles de escritorio) - Almacén General</t>
  </si>
  <si>
    <t>Bandas elásticas de caucho, borradores - (Papeleria y útiles de escritorio) - Almacén General</t>
  </si>
  <si>
    <t>Cinta adhesiva, cinta enmascarar, gancho legajador plástico, tabla planillera plástica - (Papeleria y útiles de escritorio) - Almacén General</t>
  </si>
  <si>
    <t>Huelleros, fechador, cinta para impresora, marcadores, esferos, lapiceros, resaltadores - (Papeleria y útiles de escritorio) - Almacén General</t>
  </si>
  <si>
    <t>Bisturí, gancho "clip", gancho "grapa", tijeras - (Papeleria y útiles de escritorio) - Almacén General</t>
  </si>
  <si>
    <t>Cosedora, perforadora, sacaganchos, sacapuntas - (Papeleria y útiles de escritorio) - Almacén General</t>
  </si>
  <si>
    <t>control interno</t>
  </si>
  <si>
    <t>Carpetas - (Papeleria y útiles de escritorio) - Control interno disciplinario</t>
  </si>
  <si>
    <t>Control Interno</t>
  </si>
  <si>
    <t>CD´s, DVD - (Papeleria y útiles de escritorio) - Almacén General</t>
  </si>
  <si>
    <t>ADQUISICION DE PAPELERIA Y UTILIES DE ESCRITORIO CON VIGENCIAS FUTURAS</t>
  </si>
  <si>
    <t>ELEMENTOS DE SEGURIDAD INDUSTRIAL</t>
  </si>
  <si>
    <t>salud ocupacional</t>
  </si>
  <si>
    <t>Elementos de protección personal - Guantes nitrilo - Salud Ocupacional</t>
  </si>
  <si>
    <t>Elementos de protección personal - protectores auditivos tipo copa - Salud Ocupacional</t>
  </si>
  <si>
    <t>Elementos de protección personal - protectores auditivos inserción - Salud Ocupacional</t>
  </si>
  <si>
    <t>Elementos de protección personal respirador libre N95 - Salud Ocupacional</t>
  </si>
  <si>
    <t>Brazalete distintivo para brigadas - Elementos de brigada - Salud Ocupacional</t>
  </si>
  <si>
    <t>Señalización de emergencia - Elementos de brigada - Salud Ocupacional</t>
  </si>
  <si>
    <t>Elementos de protección personal - Guantes industriales - Salud Ocupacional</t>
  </si>
  <si>
    <t>salud ocupacion</t>
  </si>
  <si>
    <t>Botiquín primeros auxilios elementos de brigada - Salud Ocupacional</t>
  </si>
  <si>
    <t>Adquisicion Cinta para impresora tintas y tóner - (Papeleria y útiles de escritorio) - Almacén General</t>
  </si>
  <si>
    <t>Adquisicion de Combustibles Dirección General, incluye planta eléctrica</t>
  </si>
  <si>
    <t>Combustibles Dirección General, incluye planta eléctrica</t>
  </si>
  <si>
    <t>Adquisicion de elementos de ferreteria</t>
  </si>
  <si>
    <t>Fungibles, bombillos, balastos y demás elementos de ferretería - Grupo Logóstico</t>
  </si>
  <si>
    <t>ADQUISICION DE ELEMENTOS DE PROTECCION PARA MOTOCICLISTAS</t>
  </si>
  <si>
    <t>Chalecos de protección motociclistas - Salud Ocupacional</t>
  </si>
  <si>
    <t>Guantes de algodón para motociclistas - Salud Ocupacional</t>
  </si>
  <si>
    <t>Adquisición bombas de eyección - Grupo Logística</t>
  </si>
  <si>
    <t>revisar rubro</t>
  </si>
  <si>
    <t>Adquisicion Puerta de madera Control Interno Disciplinario</t>
  </si>
  <si>
    <t>se redujo</t>
  </si>
  <si>
    <t>Puerta de madera Control Interno Disciplinario</t>
  </si>
  <si>
    <t>Adicion Póliza vida grupo auxiliares bachilleres</t>
  </si>
  <si>
    <t>Seguros</t>
  </si>
  <si>
    <t>Adicion Acuerdo Marco Poliza Todo Riesgo parque automotor</t>
  </si>
  <si>
    <t>Póliza parque automotor</t>
  </si>
  <si>
    <t>Póliza salud auxiliares bachilleres y Todo Riesgo automoviles</t>
  </si>
  <si>
    <t>Póliza salud auxiliares bachilleres</t>
  </si>
  <si>
    <t>Póliza todo riesgo daño material, contratistas, transporte de valores</t>
  </si>
  <si>
    <t>Póliza responsabilidad civil extracontractual</t>
  </si>
  <si>
    <t>seguros</t>
  </si>
  <si>
    <t>Póliza Seguro obligatorio de accidentes de tránsito (SOAT)</t>
  </si>
  <si>
    <t>Póliza Manejo Global Financiero Sector Oficial. Responsabilidad servidores públicos, ifidelidad y riesgos financieros</t>
  </si>
  <si>
    <t xml:space="preserve">adicion </t>
  </si>
  <si>
    <t xml:space="preserve">Adicion Póliza Manejo Global Financiero Sector Oficial. </t>
  </si>
  <si>
    <t>Mantenimiento - (Mantenimiento Bienes Imuebles) - Dirección General y Sedes Regionales/ ampliacion puntos de red</t>
  </si>
  <si>
    <t>Infraestructura</t>
  </si>
  <si>
    <t xml:space="preserve">ADQUISICION DE SWITCH GESTIONABLES </t>
  </si>
  <si>
    <t>Mantenimiento recarga de extintores - Grupo Logístico</t>
  </si>
  <si>
    <t>Mantenimiento recarga de extintores - Grupo Logístico multiproposito</t>
  </si>
  <si>
    <t>Mantenimiento recarga de extintores - Grupo Logístico ABC</t>
  </si>
  <si>
    <t xml:space="preserve">Mantenimiento recarga de extintores - Grupo Logístico SOKAFLAN </t>
  </si>
  <si>
    <t>Mantenimiento preventivo y correctivo de vehiculos y motocicletas</t>
  </si>
  <si>
    <t>VIGENCIAS FUTURAS</t>
  </si>
  <si>
    <t>Mantenimiento preventivo y correctivo parque automotor Dirección General, Grupos especiales y revisión técnicomecánica</t>
  </si>
  <si>
    <t>vehiculos</t>
  </si>
  <si>
    <t>Mantenimiento preventivo y correctivo motos Dirección General y Grupos especiales</t>
  </si>
  <si>
    <t>ADQUISICION PRUEBA ICFES</t>
  </si>
  <si>
    <t xml:space="preserve">aplicación, calificacion y entrega de resultados de examenes de estado educacion media saber 11 calendario A examen de validacion general del bachillerato academico y examen de estado educacion superior </t>
  </si>
  <si>
    <t>ADQUISICION DE VACUNAS TRIPLE VIRAL</t>
  </si>
  <si>
    <t>Adquisicion de elementos para fabricacion de zapatos e uniformes</t>
  </si>
  <si>
    <t>Suela para hombre</t>
  </si>
  <si>
    <t xml:space="preserve">cuero  para hombre </t>
  </si>
  <si>
    <t>Diametro cuadrado</t>
  </si>
  <si>
    <t>Suela para mujer</t>
  </si>
  <si>
    <t>cuero  para mujer</t>
  </si>
  <si>
    <t>metros</t>
  </si>
  <si>
    <t>Participacion en Ferias</t>
  </si>
  <si>
    <t xml:space="preserve">Feria agroexpo julio </t>
  </si>
  <si>
    <t>Feria del hogar agosto</t>
  </si>
  <si>
    <t xml:space="preserve">Total </t>
  </si>
  <si>
    <t>Educación superior UNIMINUTO</t>
  </si>
  <si>
    <t>Educación superior UNAD</t>
  </si>
  <si>
    <t>Dotación bibliotecas libros impresos</t>
  </si>
  <si>
    <t>La oculta</t>
  </si>
  <si>
    <t>El olvido que seremos</t>
  </si>
  <si>
    <t>Antología de crónica latinoamericana actual</t>
  </si>
  <si>
    <t>La guerra no tiene rostro de mujer</t>
  </si>
  <si>
    <t>Voces de Chernóbil</t>
  </si>
  <si>
    <t>El amante japonés</t>
  </si>
  <si>
    <t>La soledad también se hereda</t>
  </si>
  <si>
    <t>Voces originarias de Abya Yala</t>
  </si>
  <si>
    <t xml:space="preserve">Tanta sangre vista </t>
  </si>
  <si>
    <t>Poesía reunida</t>
  </si>
  <si>
    <t>Lo que no tiene nombre</t>
  </si>
  <si>
    <t>1985. La semana que cambió a Colombia</t>
  </si>
  <si>
    <t>Cuentos</t>
  </si>
  <si>
    <t>El Hambre</t>
  </si>
  <si>
    <t>Teatro</t>
  </si>
  <si>
    <t xml:space="preserve">Que la muerte espere </t>
  </si>
  <si>
    <t>Obra literaria</t>
  </si>
  <si>
    <t xml:space="preserve">La sombra del licántropo </t>
  </si>
  <si>
    <t>Hombre lento</t>
  </si>
  <si>
    <t>Crónicas El Tiempo 2015</t>
  </si>
  <si>
    <t>La vida cotidiana</t>
  </si>
  <si>
    <t>Poeta soy. Poemas selectos</t>
  </si>
  <si>
    <t>Crónicas que matan</t>
  </si>
  <si>
    <t xml:space="preserve">La rebelión de los oficios inútiles </t>
  </si>
  <si>
    <t>Seguridad y justicia en tiempos de paz</t>
  </si>
  <si>
    <t>El síndrome de Ulises</t>
  </si>
  <si>
    <t>Expreso del Sol</t>
  </si>
  <si>
    <t>Abraham entre bandidos</t>
  </si>
  <si>
    <t>Crecimos en la guerra. Crónicas</t>
  </si>
  <si>
    <t>El Cine era mejor que la vida</t>
  </si>
  <si>
    <t>A lomo de mula Viaje al corazón de las Farc</t>
  </si>
  <si>
    <t>Para qué sirve realmente? :la ética</t>
  </si>
  <si>
    <t>Tríptico de la Infamia</t>
  </si>
  <si>
    <t>Tokio blues</t>
  </si>
  <si>
    <t>Perdonar lo imperdonable</t>
  </si>
  <si>
    <t>Pecado</t>
  </si>
  <si>
    <t>Por eso estamos como estamos</t>
  </si>
  <si>
    <t>34 cuentos cortos y un gatopájaro</t>
  </si>
  <si>
    <t>De un hombre obligado a levantarse con el pie derecho y otras crónicas</t>
  </si>
  <si>
    <t>La eterna parranda. Crónicas 1997-2011</t>
  </si>
  <si>
    <t>Botellas de náufrago</t>
  </si>
  <si>
    <t>El Huevo es un traidor y otros artículos para cacarear de la risa</t>
  </si>
  <si>
    <t>De viaje por el mundo con David Sánchez Juliao. Crónicas y notas sobre experiencias en 70 países</t>
  </si>
  <si>
    <t>Valores para la convivencia</t>
  </si>
  <si>
    <t>Enséñame a ser héroe</t>
  </si>
  <si>
    <t>Historia Oficial del amor</t>
  </si>
  <si>
    <t>Salario Mínimo</t>
  </si>
  <si>
    <t xml:space="preserve">La puta de Babilonia </t>
  </si>
  <si>
    <t>Gabo, memorias de una vida mágica</t>
  </si>
  <si>
    <t>Los once</t>
  </si>
  <si>
    <t>El ruido de las cosas al caer</t>
  </si>
  <si>
    <t>La forma de las Ruinas</t>
  </si>
  <si>
    <t>Todos somos amigos de lo ajeno</t>
  </si>
  <si>
    <t>Nairo. La construcción del nuevo escarabajo</t>
  </si>
  <si>
    <t>Reinventarse, tu segunda oportunidad</t>
  </si>
  <si>
    <t>Las siete leyes espirituales del éxito: guía práctica de la realización de los sueños</t>
  </si>
  <si>
    <t>Aleph</t>
  </si>
  <si>
    <t>Los 7 hábitos de la gente altamente efectiva: lecciones magistrales sobre el cambio personal</t>
  </si>
  <si>
    <t>El arte de la felicidad</t>
  </si>
  <si>
    <t>Despierta</t>
  </si>
  <si>
    <t>El hombre en busca de sentido</t>
  </si>
  <si>
    <t>Comer, rezar, amar</t>
  </si>
  <si>
    <t>El hombre que plantaba arboles</t>
  </si>
  <si>
    <t>Siete poetas colombianos</t>
  </si>
  <si>
    <t>Donde encontrar la paz</t>
  </si>
  <si>
    <t>Educación y democracia</t>
  </si>
  <si>
    <t>Yo soy Malala|</t>
  </si>
  <si>
    <t>El largo camino hacia la libertad</t>
  </si>
  <si>
    <t xml:space="preserve">Poesías completas </t>
  </si>
  <si>
    <t>La revolución tranquila</t>
  </si>
  <si>
    <t>Maravillosamente imperfecto, escandalosamente feliz</t>
  </si>
  <si>
    <t>8.848 Everest sueño de uno. Sueño de todos</t>
  </si>
  <si>
    <t>Historias de un país invisible</t>
  </si>
  <si>
    <t>El monje que vendió su ferrari</t>
  </si>
  <si>
    <t>Investigación Acción Participativa: Un camino para construir el cambio y transformación social</t>
  </si>
  <si>
    <t>El poder del ahora</t>
  </si>
  <si>
    <t>La hippie que llegó a ser Nobel de la Paz </t>
  </si>
  <si>
    <t xml:space="preserve">Mujeres: paz, política y poder </t>
  </si>
  <si>
    <t>Política para Amador</t>
  </si>
  <si>
    <t>Grandes ideas de la ciencia</t>
  </si>
  <si>
    <t>Momentos estelares de la ciencia</t>
  </si>
  <si>
    <t xml:space="preserve">Cien años de soledad </t>
  </si>
  <si>
    <t>Tecnologías y medios para la educación en la e-sociedad</t>
  </si>
  <si>
    <t xml:space="preserve">El buen uso del español </t>
  </si>
  <si>
    <t>Los orígenes del hombre</t>
  </si>
  <si>
    <t>¡Estamos mamados de la guerra!</t>
  </si>
  <si>
    <t xml:space="preserve">Memorias de una cinefilia (Andrés Caicedo, Carlos Mayolo, Luis Ospina) </t>
  </si>
  <si>
    <t>El maestro y su formación: tras las huellas y los imaginarios</t>
  </si>
  <si>
    <t>Formación laboral para el desarrollo humano</t>
  </si>
  <si>
    <t xml:space="preserve">Jóvenes construyendo su proyecto de vida </t>
  </si>
  <si>
    <t>Geometría y trigonometría</t>
  </si>
  <si>
    <t>La calidad de la educación bajo lupa</t>
  </si>
  <si>
    <t>Las fuerzas del orden</t>
  </si>
  <si>
    <t>Sabias: la cara oculta de la ciencia</t>
  </si>
  <si>
    <t>Estructura de la mente: la teoría de las inteligencias múltiples</t>
  </si>
  <si>
    <t>Grandes enigmas y misterios de la historia</t>
  </si>
  <si>
    <t xml:space="preserve">El hombre que amaba a los perros </t>
  </si>
  <si>
    <t>El libro de los porqués</t>
  </si>
  <si>
    <t>Amor líquido: acerca de la fragilidad de los vínculos humanos</t>
  </si>
  <si>
    <t>Publicacion de manoescritos para PPL libertad bajo palabra</t>
  </si>
  <si>
    <t>no se va a realizar</t>
  </si>
  <si>
    <t>IMPRESIÓN DE MATERIAL DIDACTICO PARA PPL SERVICIOS DE EDICIÓN, IMPRESIÓN Y REPRODUCCIÓN CLEI</t>
  </si>
  <si>
    <t>SERVICIOS DE CONSULTORÍA EN ADMINISTRACIÓN Y SERVICIOS DE GESTIÓN ( CARACTERIZACION OCUPACIONAL DE LOS PPL (8) ERON</t>
  </si>
  <si>
    <t>SERVICIOS DE CONSULTORÍA EN ADMINISTRACIÓN Y SERVICIOS DE GESTIÓN (IMPLEMENTACION SISTEMA DE MEDIACION DE CONFLICTOS)</t>
  </si>
  <si>
    <t>Diseño, aplicación y evaluacion de estrategias de promocion, mitigacion y reduccion de sustancias psicoactivas</t>
  </si>
  <si>
    <t>FORTALECIMIENTO DEL PROGRAMA DE ATENCIÓN DE CONSUMO DE SUSTANCIAS PSICOACTIVAS EN LA POBLACIÓN PRIVADA DE LA LIBERTAD A CARGO DEL INPEC..  NACIONAL</t>
  </si>
  <si>
    <t>adicion Póliza salud auxiliares bachilleres</t>
  </si>
  <si>
    <t>SALUD</t>
  </si>
  <si>
    <t>adicion Poliza ifidelidad y riesgos financieros IRF</t>
  </si>
  <si>
    <t>Adicion Póliza todo riesgo contratistas</t>
  </si>
  <si>
    <t>Adicion Póliza transporte de valores</t>
  </si>
  <si>
    <t>Póliza transporte de valores</t>
  </si>
  <si>
    <t>LICITACION CON VIGENCIAS FUTURAS</t>
  </si>
  <si>
    <t xml:space="preserve">Póliza Manejo Global Financiero Sector Oficial. </t>
  </si>
  <si>
    <t xml:space="preserve">Responsabilidad servidores públicos, </t>
  </si>
  <si>
    <t>Póliza todo riesgo daño material,</t>
  </si>
  <si>
    <t>Póliza todo riesgo contratistas</t>
  </si>
  <si>
    <t>ACTIVIDADES LUDICAS Y RECREATIVAS INCLUYE COMIDA Y TRANSPORTE</t>
  </si>
  <si>
    <t>Contratación servicio suministro de comidas - Vacaciones recreativas - Bienestar social</t>
  </si>
  <si>
    <t>Contratación de servicio de transporte terrestre - Vacaciones recreativas - Bienestar social</t>
  </si>
  <si>
    <t>Servicio de espacio y ayudas  - Vacaciones recreativas - Bienestar Social</t>
  </si>
  <si>
    <t xml:space="preserve">CAPACITACIONES RELACIONADAS CON EL FORTALECIMIENTO DE LA CULTURA Y EL CLIMA LABORAL DIRIGIDO A FUNCIONARIOS DEL INPEC. </t>
  </si>
  <si>
    <t xml:space="preserve">contratacion suministro de comidas clima laboral bienestar social </t>
  </si>
  <si>
    <t>contratacion servicio de transporte terrestre clima laboral bienestar social</t>
  </si>
  <si>
    <t xml:space="preserve">servicio de espacio y ayudas clima laboral </t>
  </si>
  <si>
    <t>CAPACITACIONES RELACIONADAS CON EL FORTALECIMIENTO DE LA CULTURA INSTITUCIONAL EN EL TEMA DE EQUIDAD DE GÉNERO DIRIGIDO A FUNCIONARIOS DEL INPEC.</t>
  </si>
  <si>
    <t>contratacion suministro de comidas equidad de genero</t>
  </si>
  <si>
    <t xml:space="preserve">servicio de espacio y ayudas equidad de genero bienestar social </t>
  </si>
  <si>
    <t>DISEÑO , PRODUCCION Y MONAJE ESPACIOS EN CORFERIAS</t>
  </si>
  <si>
    <t>BOLSAS Y ETIQUETAS ALUSIVAS A LA MARCA LIBERA</t>
  </si>
  <si>
    <t>SUMINISTRO E INSTALACION PUERTA METALICA DE ACCESO VEHICULAR</t>
  </si>
  <si>
    <t>Grupo logistico</t>
  </si>
  <si>
    <t>Adquisicion impresora con codigo de barras para libreta militar</t>
  </si>
  <si>
    <t xml:space="preserve">Impresora Fargo electronic - impresión libreta militar </t>
  </si>
  <si>
    <t>Adquisicion de Discos Duros y repuestos para Circuito cerrado de TV</t>
  </si>
  <si>
    <t xml:space="preserve">NVR. </t>
  </si>
  <si>
    <t>DISCO DURO DE VIGILANCIA PÚRPURA WD 6 TB</t>
  </si>
  <si>
    <t>Circuito cerrado de televisión almacén general y armamento - Cableado y accesorios</t>
  </si>
  <si>
    <t>desagregarlo</t>
  </si>
  <si>
    <t xml:space="preserve">Cableado y accesorios para circuito cerrado de television </t>
  </si>
  <si>
    <t>cable UTP interior CAT 1,6</t>
  </si>
  <si>
    <t>Circuito cerrado de televisión almacén general y armamento -CAMARA fish eye</t>
  </si>
  <si>
    <t>Circuito cerrado de televisión almacén general y armamento - CAMARA DOMO FIJO</t>
  </si>
  <si>
    <t xml:space="preserve">Circuito cerrado de televisión almacén general y armamento -CAMARA BALA IP VARIFOCAL </t>
  </si>
  <si>
    <t>Circuito cerrado de televisión almacén general y armamento - CAMARA BALA FIJA</t>
  </si>
  <si>
    <t>Circuito cerrado de televisión almacén general y armamento- CAMARA PTZ</t>
  </si>
  <si>
    <t>MARZO</t>
  </si>
  <si>
    <t>PENDIENTE</t>
  </si>
  <si>
    <t>JULIO</t>
  </si>
  <si>
    <t>ENERO</t>
  </si>
  <si>
    <t>NA</t>
  </si>
  <si>
    <t xml:space="preserve">ABRIL </t>
  </si>
  <si>
    <t>Dotación Retiro Auxiliares Bachilleres cuarto contingente</t>
  </si>
  <si>
    <t>Dotación Retiro Auxiliares Bachilleres segundo contingente</t>
  </si>
  <si>
    <t>Dotación Retiro Auxiliares Bachilleres tercer contingente</t>
  </si>
  <si>
    <t>Dotación Retiro Auxiliares Bachilleres cuarto contingente 2018 y primer contingente 2019</t>
  </si>
  <si>
    <t xml:space="preserve">JUNIO </t>
  </si>
  <si>
    <t>SEPTIEMBRE</t>
  </si>
  <si>
    <t>13//03/2020</t>
  </si>
  <si>
    <t>4 PROCESOS</t>
  </si>
  <si>
    <t xml:space="preserve">ENERO </t>
  </si>
  <si>
    <t>OCTUBRE</t>
  </si>
  <si>
    <t>SOLICITUD VF</t>
  </si>
  <si>
    <t>2 PROCESOS</t>
  </si>
  <si>
    <t xml:space="preserve">NO </t>
  </si>
  <si>
    <t>mayo</t>
  </si>
  <si>
    <t xml:space="preserve">VF </t>
  </si>
  <si>
    <t>MAYO</t>
  </si>
  <si>
    <t>FEBRERO</t>
  </si>
  <si>
    <t>ADICION PAPELERIA</t>
  </si>
  <si>
    <t xml:space="preserve">PENDIENTE </t>
  </si>
  <si>
    <t>PENDIENTE DEFINIR CON LA DRA NURIAN</t>
  </si>
  <si>
    <t xml:space="preserve">pendiente definir que tipo de </t>
  </si>
  <si>
    <t>pendiente revisar convenio con la alcaldia</t>
  </si>
  <si>
    <t>NOVIEMBRE</t>
  </si>
  <si>
    <t>INMEDIATA</t>
  </si>
  <si>
    <t>Acuerdo marco</t>
  </si>
  <si>
    <t xml:space="preserve">FEBRERO </t>
  </si>
  <si>
    <t>ABRIL</t>
  </si>
  <si>
    <t>subasta inversa</t>
  </si>
  <si>
    <t>Menor cuantia</t>
  </si>
  <si>
    <t>VF 2020</t>
  </si>
  <si>
    <t xml:space="preserve">PROCESO LICITACION </t>
  </si>
  <si>
    <t xml:space="preserve">APALANCAMIENTO </t>
  </si>
  <si>
    <t>FECHA</t>
  </si>
  <si>
    <t>VF 2021</t>
  </si>
  <si>
    <t xml:space="preserve">Póliza todo riesgo daño material, </t>
  </si>
  <si>
    <t>PLAN ANUAL ADQUISICIONES</t>
  </si>
  <si>
    <t>Póliza  transporte de valores</t>
  </si>
  <si>
    <t xml:space="preserve">Póliza maquinaria y equipo </t>
  </si>
  <si>
    <t>ASINGNADO A NIVEL NACIONAL Y CUANTO SE EJECUTA A NIVEL CENTRAL</t>
  </si>
  <si>
    <t>Grupo Armamento e Intendencia</t>
  </si>
  <si>
    <t>concurso de meritos</t>
  </si>
  <si>
    <t>3 MESES</t>
  </si>
  <si>
    <t>vf</t>
  </si>
  <si>
    <t>adicion orden de compra Pasajes funcionarios e Internos</t>
  </si>
  <si>
    <t>Contratación Directa UNAD</t>
  </si>
  <si>
    <t>Contratación Directa UNIMINUTO</t>
  </si>
  <si>
    <t xml:space="preserve">Imprimir las Unidades Didácticas Integradas UDI para PPL, estudiantes del Modelo Educativo para el Sistema Penitenciario y Carcelario Colombiano  </t>
  </si>
  <si>
    <t>Póliza todo riesgo daño material - Vigencias Futuras</t>
  </si>
  <si>
    <t>Póliza transporte de valores - Vigencias Futuras</t>
  </si>
  <si>
    <t>Póliza maquinaria y equipo - Vigencias Futuras</t>
  </si>
  <si>
    <t>Póliza salud auxiliares bachilleres 2020</t>
  </si>
  <si>
    <t>Póliza salud auxiliares bachilleres 2020 apalancamiento</t>
  </si>
  <si>
    <t>Póliza vida grupo auxiliares bachilleres 2020</t>
  </si>
  <si>
    <t>Póliza vida grupo auxiliares bachilleres apalancamiento</t>
  </si>
  <si>
    <t>Póliza todo riesgo daño material 2020</t>
  </si>
  <si>
    <t>Póliza todo riesgo daño material apalancamiento</t>
  </si>
  <si>
    <t>Póliza Responsabilidad servidores públicos - apalancamiento</t>
  </si>
  <si>
    <t>NUEVO PLAN ANUAL ADQUISICIONES</t>
  </si>
  <si>
    <t xml:space="preserve">Póliza transporte de valores 2020 </t>
  </si>
  <si>
    <t>Póliza transporte de valores - apalancamiento</t>
  </si>
  <si>
    <t>Póliza maquinaria y equipo 2020</t>
  </si>
  <si>
    <t>Póliza maquinaria y equipo apalancamiento</t>
  </si>
  <si>
    <t>Póliza responsabilidad civil extracontractual 2020</t>
  </si>
  <si>
    <t>Póliza responsabilidad civil apalancamiento</t>
  </si>
  <si>
    <t>Póliza Manejo Global Financiero Sector Oficial 2020</t>
  </si>
  <si>
    <t>Póliza Manejo Global Financiero Sector Oficial apalancamiento</t>
  </si>
  <si>
    <t>Póliza infidelidad y riesgos financieros - 2020</t>
  </si>
  <si>
    <t>Póliza infidelidad y riesgos financieros apalancamiento</t>
  </si>
  <si>
    <t>Software Humano apalancamiento</t>
  </si>
  <si>
    <t>Software PCT apalancamiento</t>
  </si>
  <si>
    <t>Servicio de aseo y limpieza 2020</t>
  </si>
  <si>
    <t>Servicio de aseo y limpieza apalancamiento</t>
  </si>
  <si>
    <t>Pasajes funcionarios e Internos adición</t>
  </si>
  <si>
    <t>Mantenimiento preventivo y correctivo parque automotor (vehículos y motos) Dirección General, Grupos especiales y revisión técnicomecánica - 2020</t>
  </si>
  <si>
    <t>Mantenimiento preventivo y correctivo parque automotor (vehículos y motos) Dirección General, Grupos especiales y revisión técnicomecánica - apalancamiento</t>
  </si>
  <si>
    <t>Combustibles Dirección General incluye planta eléctrica, Grupos Especiales Norte y Noroeste 2020</t>
  </si>
  <si>
    <t>Combustibles Dirección General incluye planta eléctrica, Grupos Especiales Norte y Noroeste apalancamiento</t>
  </si>
  <si>
    <t>Correo servicios postales nacionales apalancamiento</t>
  </si>
  <si>
    <t>Correo servicios postales nacionales 2020</t>
  </si>
  <si>
    <t>Dotación bibliotecas (libros)</t>
  </si>
  <si>
    <t>Convenio episcopado 2020</t>
  </si>
  <si>
    <t>Convenio episcopado apalancamiento</t>
  </si>
  <si>
    <t>Educación superior - UNAD</t>
  </si>
  <si>
    <t>Educación superior - UNIMINUTO</t>
  </si>
  <si>
    <t>Suministrar soporte técnico 24 horas y ampliación de base de datos sistema AFIS 2020</t>
  </si>
  <si>
    <t>Suministrar soporte técnico 24 horas y ampliación de base de datos sistema AFIS apalancamiento</t>
  </si>
  <si>
    <t>Granjas, agrícolas, viveros, cultivos,plantas</t>
  </si>
  <si>
    <t>Madera, ebanistería, sillas, materia prima expedio madera</t>
  </si>
  <si>
    <t>piscicultura, peces, alevinos)</t>
  </si>
  <si>
    <t>Materia prima de asadero, restaurantes, panadería</t>
  </si>
  <si>
    <t>PRODUCTOS LÁCTEOS Y OVO PRODUCTOS</t>
  </si>
  <si>
    <t>Leche y huevos</t>
  </si>
  <si>
    <t>Materia prima panaderia, arepas, buñuelos,Concentrados</t>
  </si>
  <si>
    <t>Bebidas expendios y asaderos, restaurantes, comidas rápidas</t>
  </si>
  <si>
    <t>Tejidos, lenceria,telares,mochilas,chinchorros,hilados</t>
  </si>
  <si>
    <t>Dotación batas, overoles</t>
  </si>
  <si>
    <t xml:space="preserve">CUERO Y PRODUCTOS DE CUERO; CALZADO </t>
  </si>
  <si>
    <t>Dotación calzado y guantes</t>
  </si>
  <si>
    <t xml:space="preserve">PRODUCTOS DE HORNOS DE COQUE; PRODUCTOS DE REFINACIÓN DE PETRÓLEO Y COMBUSTIBLE NUCLEAR </t>
  </si>
  <si>
    <t>Combustible para los proyectos</t>
  </si>
  <si>
    <t>QUÍMICOS BÁSICOS</t>
  </si>
  <si>
    <t>Abonos y plaguicidas</t>
  </si>
  <si>
    <t>Botas de cuacho, tapa bocas,valdes, canecas,empaques plásticos</t>
  </si>
  <si>
    <t>Productos de vidrio</t>
  </si>
  <si>
    <t>Muebles y sillas madera y/o plásticas y otros productos no clasificados previamente</t>
  </si>
  <si>
    <t>Máquinas  y accesorio, heramientas de proyectos</t>
  </si>
  <si>
    <t>SERVICIOS DE TRANSPORTE DE CARGA</t>
  </si>
  <si>
    <t>Servicios transporte mercancias de proyectos</t>
  </si>
  <si>
    <t>Pago gastos financieros proyectos</t>
  </si>
  <si>
    <t>Servicios de contabilidad, auditoría y teneduría de libros - honorarios contadores, adminstradores de proyectos</t>
  </si>
  <si>
    <t>Mantenimiento maquinaria y equipos de proyectos</t>
  </si>
  <si>
    <t>SERVICIOS DE ALCANTARILLADO, RECOLECCIÓN, TRATAMIENTO Y DISPOSICIÓN DE DESECHOS Y OTROS SERVICIOS DE SANEAMIENTO AMBIENTA</t>
  </si>
  <si>
    <t>Pago servicio agua, aseo y alacantarilaldo de proyectos)</t>
  </si>
  <si>
    <t>Pago bonificación PPL de proyectos</t>
  </si>
  <si>
    <t>01 GASTOS DE PERSONAL</t>
  </si>
  <si>
    <t>03 TRANSFERENCIAS CORRIENTES</t>
  </si>
  <si>
    <t>03-03-01-999 OTRAS TRANSFERENCIAS DISTRIBUCION PREVIO DGGP</t>
  </si>
  <si>
    <t>Adquisición de artículos de deporte, recreación y cultura y concurso de teatro, música y pintura,- Establecimientos de Reclusión - Fortalecimiento de progamas cultura deporte y recreación - Fondo de Rehabilitación</t>
  </si>
  <si>
    <t>03-04-02-012 INCAPACIDADES Y LICENCIAS DE MATERNIDAD Y PATERNIDAD (NO DE PENSIONES)</t>
  </si>
  <si>
    <t>03-04-02-023 PRESTACIONES SOCIALES (NO DE PENSIONES)</t>
  </si>
  <si>
    <t>03-10-SENTENCIAS Y CONCILIACIONES</t>
  </si>
  <si>
    <t xml:space="preserve">TOTAL PRESUPUESTO </t>
  </si>
  <si>
    <t>RECURSOS POR FUERA DE DOCUMENTO BIENES Y SERVICIOS:</t>
  </si>
  <si>
    <t>RECURSOS DOCUMENTO BIENES Y SERVICIOS:</t>
  </si>
  <si>
    <t>Transferencias ctes  (Hay hasta el 535)</t>
  </si>
  <si>
    <t>Gastos de comerc y produc  (Hay hasta el 631)</t>
  </si>
  <si>
    <t>Gastos por tributos (Hay hasta el 709)</t>
  </si>
  <si>
    <t>Inversiòn (Hay hasta el 812)</t>
  </si>
  <si>
    <t>EQUIPOS Y APARATOS DE RADIO, TELEVISIÓN Y COMUNICACIONES</t>
  </si>
  <si>
    <t>VIDRIO Y PRODUCTOS DE VIDRIO Y OTROS PRODUCTOS NO METÁLICOS N.C.P.</t>
  </si>
  <si>
    <t>Pago servicio de energía y gas de proyectos</t>
  </si>
  <si>
    <t>Adquisición de sillas ergonómicas para prevención osteomuscular, garitas y puestos de guardia - Salud Ocupacional</t>
  </si>
  <si>
    <t>Rodilleras de protección motociclistas- Salud Ocupacional</t>
  </si>
  <si>
    <t>Camillas traslúcida para transporte de paciente Elementos brigadas de emergencia - Salud Ocupacional</t>
  </si>
  <si>
    <t>Implementación voluntariado penitenciario -  - Fondo de Rehabilitación</t>
  </si>
  <si>
    <t>Elaboró: Ricardo Rodríguez / Ing. Javier Vega Pulido</t>
  </si>
  <si>
    <t>Licitación Pública, Menor Cuantía, Mínima Cuantía</t>
  </si>
  <si>
    <t>Póliza Seguro obligatorio de accidentes de tránsito (SOAT) - Asignación Direcciones Regionales</t>
  </si>
  <si>
    <t>Póliza Seguro obligatorio de accidentes de tránsito (SOAT) - 2020</t>
  </si>
  <si>
    <t xml:space="preserve">Cosedora, perforadora, sacaganchos, sacapuntas, Etiqueta térmica, memorias USB, teclados, mouse, disco duro - (Papeleria y útiles de escritorio) - Cajas Especiales Establecimientos de Reclusión </t>
  </si>
  <si>
    <r>
      <t xml:space="preserve">Bisturí, gancho "clip", gancho "grapa", tijeras, </t>
    </r>
    <r>
      <rPr>
        <sz val="11"/>
        <color rgb="FF000000"/>
        <rFont val="Arial Narrow"/>
        <family val="2"/>
      </rPr>
      <t xml:space="preserve"> - (Papeleria y útiles de escritorio), Alambres y herramientas,</t>
    </r>
    <r>
      <rPr>
        <sz val="11"/>
        <color rgb="FFFF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 (Repuestos) - Cajas Especiales Establecimientos de Reclusión </t>
    </r>
  </si>
  <si>
    <t>Bisturí, gancho "clip", gancho "grapa", tijeras,  (Papeleria y útiles de escritorio) - Direcciones Regionales y Establecimientos de Reclusión</t>
  </si>
  <si>
    <t>Bisturí, gancho "clip", gancho "grapa", tijeras,  (Papeleria y útiles de escritorio) - Dirección Escuela de Formación</t>
  </si>
  <si>
    <t>Adquisición de Bienes y Servicios (Hay hasta el 436)</t>
  </si>
  <si>
    <t>Pilas, bombillas, lamparas, baterias, cables</t>
  </si>
  <si>
    <t>Servicios veterinarios, exámenes médicos  para  proyectos</t>
  </si>
  <si>
    <t>Maquinaria y equipo (Otras compras de equipo)  - Establecimientos de Reclusión Cajas Especiales</t>
  </si>
  <si>
    <t>Maquinaria de oficina, contabilidad e informática (Otras compras de equipo)  - Establecimientos de Reclusión - Cajas Especiales</t>
  </si>
  <si>
    <t>JUNIO</t>
  </si>
  <si>
    <t>Pasajes funcionarios e Internos apalancamiento</t>
  </si>
  <si>
    <t>Mínima Cuantía, Menor Cuantía, Licitación Pública</t>
  </si>
  <si>
    <t xml:space="preserve">CUADRO ANTERIOR </t>
  </si>
  <si>
    <t>CUADRO FINAL</t>
  </si>
  <si>
    <t xml:space="preserve">Jacqueline Torres, Director Gestión Corporativa ( e) </t>
  </si>
  <si>
    <t>CDP</t>
  </si>
  <si>
    <t>SALDO</t>
  </si>
  <si>
    <t>CDP PARA ELABORACION CONTRATO DE PRESTACION DE SERVICIOS S/N OFICIO 2019IE001199 DE 7/1/20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</si>
</sst>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00"/>
    <numFmt numFmtId="167" formatCode="_ * #,##0_ ;_ * \-#,##0_ ;_ * &quot;-&quot;??_ ;_ @_ "/>
    <numFmt numFmtId="168" formatCode="_ * #,##0.0000_ ;_ * \-#,##0.0000_ ;_ * &quot;-&quot;_ ;_ @_ "/>
    <numFmt numFmtId="169" formatCode="_ * #,##0.000_ ;_ * \-#,##0.000_ ;_ * &quot;-&quot;_ ;_ @_ "/>
    <numFmt numFmtId="170" formatCode="&quot;$&quot;\ #,##0"/>
  </numFmts>
  <fonts count="8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sz val="11"/>
      <name val="Calibri"/>
      <family val="2"/>
    </font>
    <font>
      <b/>
      <sz val="8"/>
      <color rgb="FF000000"/>
      <name val="Arial Narrow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 Narrow"/>
      <family val="2"/>
    </font>
    <font>
      <b/>
      <sz val="8"/>
      <color rgb="FFFFFFFF"/>
      <name val="Arial "/>
    </font>
    <font>
      <b/>
      <sz val="8"/>
      <color rgb="FFFFFFFF"/>
      <name val="Arial Narrow"/>
      <family val="2"/>
    </font>
    <font>
      <b/>
      <sz val="8"/>
      <color rgb="FFFFFFFF"/>
      <name val="Arial"/>
      <family val="2"/>
    </font>
    <font>
      <b/>
      <sz val="8"/>
      <name val="Calibri"/>
      <family val="2"/>
    </font>
    <font>
      <sz val="10"/>
      <name val="Courier"/>
      <family val="3"/>
    </font>
    <font>
      <sz val="10"/>
      <color rgb="FF000000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0"/>
      <name val="Arial Narrow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rgb="FFFFFFFF"/>
      <name val="Arial Narrow"/>
      <family val="2"/>
    </font>
    <font>
      <sz val="11"/>
      <name val="Arial Narrow"/>
      <family val="2"/>
    </font>
    <font>
      <sz val="12"/>
      <color rgb="FF000000"/>
      <name val="Arial Narrow"/>
      <family val="2"/>
    </font>
    <font>
      <sz val="12"/>
      <name val="Calibri"/>
      <family val="2"/>
    </font>
    <font>
      <b/>
      <sz val="13"/>
      <color rgb="FF000000"/>
      <name val="Arial Narrow"/>
      <family val="2"/>
    </font>
    <font>
      <sz val="13"/>
      <color rgb="FF000000"/>
      <name val="Arial Narrow"/>
      <family val="2"/>
    </font>
    <font>
      <b/>
      <sz val="13"/>
      <color rgb="FF000000"/>
      <name val="Arial"/>
      <family val="2"/>
    </font>
    <font>
      <b/>
      <sz val="13"/>
      <name val="Calibri"/>
      <family val="2"/>
    </font>
    <font>
      <sz val="13"/>
      <name val="Calibri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14"/>
      <color rgb="FF000000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indexed="81"/>
      <name val="Tahoma"/>
      <family val="2"/>
    </font>
    <font>
      <b/>
      <sz val="15"/>
      <color rgb="FF000000"/>
      <name val="Arial Narrow"/>
      <family val="2"/>
    </font>
    <font>
      <sz val="15"/>
      <color rgb="FF000000"/>
      <name val="Arial Narrow"/>
      <family val="2"/>
    </font>
    <font>
      <b/>
      <sz val="15"/>
      <color rgb="FF000000"/>
      <name val="Arial"/>
      <family val="2"/>
    </font>
    <font>
      <b/>
      <sz val="15"/>
      <name val="Calibri"/>
      <family val="2"/>
    </font>
    <font>
      <b/>
      <sz val="15"/>
      <name val="Arial"/>
      <family val="2"/>
    </font>
    <font>
      <b/>
      <sz val="15"/>
      <name val="Arial Narrow"/>
      <family val="2"/>
    </font>
    <font>
      <b/>
      <sz val="14"/>
      <name val="Arial Narrow"/>
      <family val="2"/>
    </font>
    <font>
      <b/>
      <sz val="13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13"/>
      <name val="Arial Narrow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222222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1"/>
      <color rgb="FFFF0000"/>
      <name val="Arial Narrow"/>
      <family val="2"/>
    </font>
    <font>
      <b/>
      <sz val="15"/>
      <color rgb="FFFF0000"/>
      <name val="Arial"/>
      <family val="2"/>
    </font>
    <font>
      <b/>
      <sz val="14"/>
      <color rgb="FFFF0000"/>
      <name val="Arial"/>
      <family val="2"/>
    </font>
    <font>
      <b/>
      <sz val="13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">
    <xf numFmtId="0" fontId="0" fillId="0" borderId="0"/>
    <xf numFmtId="41" fontId="2" fillId="0" borderId="0" applyFont="0" applyFill="0" applyBorder="0" applyAlignment="0" applyProtection="0"/>
    <xf numFmtId="0" fontId="13" fillId="0" borderId="0"/>
    <xf numFmtId="0" fontId="2" fillId="0" borderId="0"/>
    <xf numFmtId="166" fontId="26" fillId="0" borderId="0" applyFill="0">
      <alignment horizontal="center" vertical="center" wrapText="1"/>
    </xf>
    <xf numFmtId="1" fontId="26" fillId="4" borderId="0" applyFill="0">
      <alignment horizontal="center" vertical="center"/>
    </xf>
    <xf numFmtId="0" fontId="28" fillId="0" borderId="0"/>
    <xf numFmtId="0" fontId="33" fillId="0" borderId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68" fillId="0" borderId="0"/>
  </cellStyleXfs>
  <cellXfs count="549">
    <xf numFmtId="0" fontId="0" fillId="0" borderId="0" xfId="0"/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vertical="center" readingOrder="1"/>
    </xf>
    <xf numFmtId="0" fontId="12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14" fillId="0" borderId="7" xfId="0" applyNumberFormat="1" applyFont="1" applyFill="1" applyBorder="1" applyAlignment="1">
      <alignment horizontal="left" vertical="top" wrapText="1" readingOrder="1"/>
    </xf>
    <xf numFmtId="0" fontId="18" fillId="0" borderId="9" xfId="0" applyNumberFormat="1" applyFont="1" applyFill="1" applyBorder="1" applyAlignment="1">
      <alignment vertical="center" wrapText="1" readingOrder="1"/>
    </xf>
    <xf numFmtId="3" fontId="19" fillId="0" borderId="7" xfId="0" applyNumberFormat="1" applyFont="1" applyFill="1" applyBorder="1" applyAlignment="1">
      <alignment vertical="center" wrapText="1" readingOrder="1"/>
    </xf>
    <xf numFmtId="3" fontId="23" fillId="0" borderId="7" xfId="0" applyNumberFormat="1" applyFont="1" applyFill="1" applyBorder="1" applyAlignment="1">
      <alignment vertical="center" wrapText="1" readingOrder="1"/>
    </xf>
    <xf numFmtId="0" fontId="14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vertical="center" wrapText="1" readingOrder="1"/>
    </xf>
    <xf numFmtId="0" fontId="22" fillId="0" borderId="7" xfId="0" applyNumberFormat="1" applyFont="1" applyFill="1" applyBorder="1" applyAlignment="1">
      <alignment vertical="center" wrapText="1" readingOrder="1"/>
    </xf>
    <xf numFmtId="0" fontId="17" fillId="0" borderId="7" xfId="0" applyNumberFormat="1" applyFont="1" applyFill="1" applyBorder="1" applyAlignment="1">
      <alignment horizontal="center" vertical="center" wrapText="1"/>
    </xf>
    <xf numFmtId="3" fontId="19" fillId="0" borderId="7" xfId="0" applyNumberFormat="1" applyFont="1" applyFill="1" applyBorder="1" applyAlignment="1">
      <alignment vertical="top" wrapText="1" readingOrder="1"/>
    </xf>
    <xf numFmtId="49" fontId="29" fillId="0" borderId="7" xfId="6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vertical="center" wrapText="1" readingOrder="1"/>
    </xf>
    <xf numFmtId="3" fontId="30" fillId="0" borderId="0" xfId="0" applyNumberFormat="1" applyFont="1" applyFill="1" applyBorder="1" applyAlignment="1">
      <alignment vertical="center" wrapText="1" readingOrder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9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24" fillId="0" borderId="0" xfId="0" applyFont="1" applyFill="1" applyBorder="1"/>
    <xf numFmtId="3" fontId="24" fillId="0" borderId="0" xfId="0" applyNumberFormat="1" applyFont="1" applyFill="1" applyBorder="1" applyAlignment="1">
      <alignment vertical="center" readingOrder="1"/>
    </xf>
    <xf numFmtId="37" fontId="31" fillId="0" borderId="7" xfId="2" applyNumberFormat="1" applyFont="1" applyFill="1" applyBorder="1" applyAlignment="1" applyProtection="1">
      <alignment horizontal="center" vertical="center" wrapText="1"/>
      <protection locked="0"/>
    </xf>
    <xf numFmtId="37" fontId="31" fillId="0" borderId="7" xfId="2" applyNumberFormat="1" applyFont="1" applyFill="1" applyBorder="1" applyAlignment="1" applyProtection="1">
      <alignment horizontal="left" vertical="center" wrapText="1"/>
      <protection locked="0"/>
    </xf>
    <xf numFmtId="37" fontId="26" fillId="0" borderId="7" xfId="2" applyNumberFormat="1" applyFont="1" applyFill="1" applyBorder="1" applyAlignment="1" applyProtection="1">
      <alignment horizontal="center" vertical="center"/>
      <protection locked="0"/>
    </xf>
    <xf numFmtId="37" fontId="26" fillId="0" borderId="7" xfId="2" applyNumberFormat="1" applyFont="1" applyFill="1" applyBorder="1" applyAlignment="1" applyProtection="1">
      <alignment vertical="center"/>
      <protection locked="0"/>
    </xf>
    <xf numFmtId="37" fontId="26" fillId="0" borderId="7" xfId="2" applyNumberFormat="1" applyFont="1" applyFill="1" applyBorder="1" applyAlignment="1" applyProtection="1">
      <alignment horizontal="center" vertical="center" wrapText="1"/>
      <protection locked="0"/>
    </xf>
    <xf numFmtId="37" fontId="26" fillId="0" borderId="7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vertical="center"/>
    </xf>
    <xf numFmtId="0" fontId="36" fillId="0" borderId="7" xfId="0" applyNumberFormat="1" applyFont="1" applyFill="1" applyBorder="1" applyAlignment="1">
      <alignment vertical="center" wrapText="1" readingOrder="1"/>
    </xf>
    <xf numFmtId="0" fontId="17" fillId="0" borderId="7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8" fillId="0" borderId="3" xfId="0" applyNumberFormat="1" applyFont="1" applyFill="1" applyBorder="1" applyAlignment="1">
      <alignment vertical="center" wrapText="1" readingOrder="1"/>
    </xf>
    <xf numFmtId="3" fontId="24" fillId="0" borderId="7" xfId="0" applyNumberFormat="1" applyFont="1" applyFill="1" applyBorder="1" applyAlignment="1">
      <alignment vertical="center" readingOrder="1"/>
    </xf>
    <xf numFmtId="0" fontId="17" fillId="0" borderId="7" xfId="0" applyNumberFormat="1" applyFont="1" applyFill="1" applyBorder="1" applyAlignment="1">
      <alignment horizontal="left" vertical="top" wrapText="1" readingOrder="1"/>
    </xf>
    <xf numFmtId="3" fontId="29" fillId="0" borderId="7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9" fillId="0" borderId="7" xfId="0" applyNumberFormat="1" applyFont="1" applyFill="1" applyBorder="1" applyAlignment="1">
      <alignment vertical="center" readingOrder="1"/>
    </xf>
    <xf numFmtId="0" fontId="17" fillId="4" borderId="7" xfId="0" applyNumberFormat="1" applyFont="1" applyFill="1" applyBorder="1" applyAlignment="1">
      <alignment horizontal="center" vertical="center" wrapText="1"/>
    </xf>
    <xf numFmtId="0" fontId="14" fillId="4" borderId="7" xfId="0" applyNumberFormat="1" applyFont="1" applyFill="1" applyBorder="1" applyAlignment="1">
      <alignment horizontal="center" vertical="center" wrapText="1"/>
    </xf>
    <xf numFmtId="0" fontId="14" fillId="4" borderId="7" xfId="0" applyNumberFormat="1" applyFont="1" applyFill="1" applyBorder="1" applyAlignment="1">
      <alignment horizontal="left" vertical="top" wrapText="1" readingOrder="1"/>
    </xf>
    <xf numFmtId="0" fontId="22" fillId="4" borderId="7" xfId="0" applyNumberFormat="1" applyFont="1" applyFill="1" applyBorder="1" applyAlignment="1">
      <alignment vertical="center" wrapText="1" readingOrder="1"/>
    </xf>
    <xf numFmtId="0" fontId="18" fillId="4" borderId="7" xfId="0" applyNumberFormat="1" applyFont="1" applyFill="1" applyBorder="1" applyAlignment="1">
      <alignment vertical="center" wrapText="1" readingOrder="1"/>
    </xf>
    <xf numFmtId="3" fontId="23" fillId="4" borderId="7" xfId="0" applyNumberFormat="1" applyFont="1" applyFill="1" applyBorder="1" applyAlignment="1">
      <alignment vertical="center" wrapText="1" readingOrder="1"/>
    </xf>
    <xf numFmtId="3" fontId="19" fillId="4" borderId="7" xfId="0" applyNumberFormat="1" applyFont="1" applyFill="1" applyBorder="1" applyAlignment="1">
      <alignment vertical="center" wrapText="1" readingOrder="1"/>
    </xf>
    <xf numFmtId="0" fontId="9" fillId="2" borderId="15" xfId="0" applyNumberFormat="1" applyFont="1" applyFill="1" applyBorder="1" applyAlignment="1">
      <alignment horizontal="center" vertical="center" textRotation="90" wrapText="1"/>
    </xf>
    <xf numFmtId="0" fontId="10" fillId="2" borderId="15" xfId="0" applyNumberFormat="1" applyFont="1" applyFill="1" applyBorder="1" applyAlignment="1">
      <alignment horizontal="center" vertical="center" wrapText="1" readingOrder="1"/>
    </xf>
    <xf numFmtId="3" fontId="11" fillId="2" borderId="15" xfId="0" applyNumberFormat="1" applyFont="1" applyFill="1" applyBorder="1" applyAlignment="1">
      <alignment horizontal="center" vertical="center" wrapText="1" readingOrder="1"/>
    </xf>
    <xf numFmtId="0" fontId="10" fillId="2" borderId="16" xfId="0" applyNumberFormat="1" applyFont="1" applyFill="1" applyBorder="1" applyAlignment="1">
      <alignment horizontal="center" vertical="center" wrapText="1" readingOrder="1"/>
    </xf>
    <xf numFmtId="3" fontId="19" fillId="6" borderId="7" xfId="0" applyNumberFormat="1" applyFont="1" applyFill="1" applyBorder="1" applyAlignment="1">
      <alignment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left" vertical="center" wrapText="1" readingOrder="1"/>
    </xf>
    <xf numFmtId="3" fontId="30" fillId="0" borderId="13" xfId="0" applyNumberFormat="1" applyFont="1" applyFill="1" applyBorder="1" applyAlignment="1">
      <alignment vertical="center" wrapText="1" readingOrder="1"/>
    </xf>
    <xf numFmtId="0" fontId="16" fillId="0" borderId="0" xfId="0" applyFont="1" applyFill="1" applyBorder="1"/>
    <xf numFmtId="0" fontId="18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left" vertical="top" wrapText="1" readingOrder="1"/>
    </xf>
    <xf numFmtId="0" fontId="37" fillId="0" borderId="0" xfId="0" applyFont="1" applyFill="1" applyBorder="1"/>
    <xf numFmtId="0" fontId="38" fillId="0" borderId="7" xfId="0" applyNumberFormat="1" applyFont="1" applyFill="1" applyBorder="1" applyAlignment="1">
      <alignment horizontal="center" vertical="center" wrapText="1"/>
    </xf>
    <xf numFmtId="0" fontId="39" fillId="0" borderId="7" xfId="0" applyNumberFormat="1" applyFont="1" applyFill="1" applyBorder="1" applyAlignment="1">
      <alignment horizontal="left" vertical="top" wrapText="1" readingOrder="1"/>
    </xf>
    <xf numFmtId="0" fontId="38" fillId="0" borderId="7" xfId="0" applyNumberFormat="1" applyFont="1" applyFill="1" applyBorder="1" applyAlignment="1">
      <alignment vertical="center" wrapText="1" readingOrder="1"/>
    </xf>
    <xf numFmtId="3" fontId="40" fillId="0" borderId="7" xfId="0" applyNumberFormat="1" applyFont="1" applyFill="1" applyBorder="1" applyAlignment="1">
      <alignment vertical="center" wrapText="1" readingOrder="1"/>
    </xf>
    <xf numFmtId="0" fontId="41" fillId="0" borderId="0" xfId="0" applyFont="1" applyFill="1" applyBorder="1"/>
    <xf numFmtId="0" fontId="42" fillId="0" borderId="0" xfId="0" applyFont="1" applyFill="1" applyBorder="1"/>
    <xf numFmtId="0" fontId="43" fillId="0" borderId="7" xfId="0" applyNumberFormat="1" applyFont="1" applyFill="1" applyBorder="1" applyAlignment="1">
      <alignment horizontal="center" vertical="center" wrapText="1"/>
    </xf>
    <xf numFmtId="0" fontId="44" fillId="0" borderId="7" xfId="0" applyNumberFormat="1" applyFont="1" applyFill="1" applyBorder="1" applyAlignment="1">
      <alignment horizontal="left" vertical="top" wrapText="1" readingOrder="1"/>
    </xf>
    <xf numFmtId="0" fontId="43" fillId="0" borderId="7" xfId="0" applyNumberFormat="1" applyFont="1" applyFill="1" applyBorder="1" applyAlignment="1">
      <alignment vertical="center" wrapText="1" readingOrder="1"/>
    </xf>
    <xf numFmtId="3" fontId="45" fillId="0" borderId="7" xfId="0" applyNumberFormat="1" applyFont="1" applyFill="1" applyBorder="1" applyAlignment="1">
      <alignment vertical="center" wrapText="1" readingOrder="1"/>
    </xf>
    <xf numFmtId="0" fontId="46" fillId="0" borderId="0" xfId="0" applyFont="1" applyFill="1" applyBorder="1"/>
    <xf numFmtId="0" fontId="47" fillId="0" borderId="0" xfId="0" applyFont="1" applyFill="1" applyBorder="1"/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vertical="center" wrapText="1" readingOrder="1"/>
    </xf>
    <xf numFmtId="3" fontId="30" fillId="3" borderId="7" xfId="0" applyNumberFormat="1" applyFont="1" applyFill="1" applyBorder="1" applyAlignment="1">
      <alignment vertical="center" wrapText="1" readingOrder="1"/>
    </xf>
    <xf numFmtId="0" fontId="17" fillId="0" borderId="7" xfId="0" applyNumberFormat="1" applyFont="1" applyFill="1" applyBorder="1" applyAlignment="1">
      <alignment horizontal="left" vertical="center" wrapText="1" readingOrder="1"/>
    </xf>
    <xf numFmtId="0" fontId="36" fillId="3" borderId="7" xfId="0" applyNumberFormat="1" applyFont="1" applyFill="1" applyBorder="1" applyAlignment="1">
      <alignment horizontal="left" vertical="top" wrapText="1" readingOrder="1"/>
    </xf>
    <xf numFmtId="0" fontId="8" fillId="6" borderId="7" xfId="0" applyNumberFormat="1" applyFont="1" applyFill="1" applyBorder="1" applyAlignment="1">
      <alignment horizontal="center" vertical="center" wrapText="1"/>
    </xf>
    <xf numFmtId="0" fontId="36" fillId="6" borderId="7" xfId="0" applyNumberFormat="1" applyFont="1" applyFill="1" applyBorder="1" applyAlignment="1">
      <alignment horizontal="left" vertical="top" wrapText="1" readingOrder="1"/>
    </xf>
    <xf numFmtId="0" fontId="8" fillId="6" borderId="7" xfId="0" applyNumberFormat="1" applyFont="1" applyFill="1" applyBorder="1" applyAlignment="1">
      <alignment vertical="center" wrapText="1" readingOrder="1"/>
    </xf>
    <xf numFmtId="3" fontId="30" fillId="6" borderId="7" xfId="0" applyNumberFormat="1" applyFont="1" applyFill="1" applyBorder="1" applyAlignment="1">
      <alignment vertical="center" wrapText="1" readingOrder="1"/>
    </xf>
    <xf numFmtId="3" fontId="24" fillId="0" borderId="7" xfId="0" applyNumberFormat="1" applyFont="1" applyFill="1" applyBorder="1" applyAlignment="1">
      <alignment vertical="center" wrapText="1" readingOrder="1"/>
    </xf>
    <xf numFmtId="0" fontId="18" fillId="4" borderId="7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 vertical="center" wrapText="1"/>
    </xf>
    <xf numFmtId="0" fontId="36" fillId="7" borderId="7" xfId="0" applyNumberFormat="1" applyFont="1" applyFill="1" applyBorder="1" applyAlignment="1">
      <alignment horizontal="left" vertical="top" wrapText="1" readingOrder="1"/>
    </xf>
    <xf numFmtId="0" fontId="8" fillId="7" borderId="7" xfId="0" applyNumberFormat="1" applyFont="1" applyFill="1" applyBorder="1" applyAlignment="1">
      <alignment vertical="center" wrapText="1" readingOrder="1"/>
    </xf>
    <xf numFmtId="3" fontId="30" fillId="7" borderId="7" xfId="0" applyNumberFormat="1" applyFont="1" applyFill="1" applyBorder="1" applyAlignment="1">
      <alignment vertical="center" wrapText="1" readingOrder="1"/>
    </xf>
    <xf numFmtId="0" fontId="18" fillId="7" borderId="7" xfId="0" applyNumberFormat="1" applyFont="1" applyFill="1" applyBorder="1" applyAlignment="1">
      <alignment horizontal="center" vertical="center" wrapText="1"/>
    </xf>
    <xf numFmtId="0" fontId="22" fillId="7" borderId="7" xfId="0" applyNumberFormat="1" applyFont="1" applyFill="1" applyBorder="1" applyAlignment="1">
      <alignment horizontal="left" vertical="top" wrapText="1" readingOrder="1"/>
    </xf>
    <xf numFmtId="0" fontId="18" fillId="7" borderId="7" xfId="0" applyNumberFormat="1" applyFont="1" applyFill="1" applyBorder="1" applyAlignment="1">
      <alignment vertical="center" wrapText="1" readingOrder="1"/>
    </xf>
    <xf numFmtId="3" fontId="19" fillId="7" borderId="7" xfId="0" applyNumberFormat="1" applyFont="1" applyFill="1" applyBorder="1" applyAlignment="1">
      <alignment vertical="center" wrapText="1" readingOrder="1"/>
    </xf>
    <xf numFmtId="0" fontId="18" fillId="6" borderId="7" xfId="0" applyNumberFormat="1" applyFont="1" applyFill="1" applyBorder="1" applyAlignment="1">
      <alignment horizontal="center" vertical="center" wrapText="1"/>
    </xf>
    <xf numFmtId="0" fontId="22" fillId="6" borderId="7" xfId="0" applyNumberFormat="1" applyFont="1" applyFill="1" applyBorder="1" applyAlignment="1">
      <alignment horizontal="left" vertical="top" wrapText="1" readingOrder="1"/>
    </xf>
    <xf numFmtId="0" fontId="18" fillId="6" borderId="7" xfId="0" applyNumberFormat="1" applyFont="1" applyFill="1" applyBorder="1" applyAlignment="1">
      <alignment vertical="center" wrapText="1" readingOrder="1"/>
    </xf>
    <xf numFmtId="41" fontId="23" fillId="0" borderId="7" xfId="1" applyFont="1" applyFill="1" applyBorder="1" applyAlignment="1">
      <alignment vertical="center" wrapText="1" readingOrder="1"/>
    </xf>
    <xf numFmtId="0" fontId="38" fillId="8" borderId="7" xfId="0" applyNumberFormat="1" applyFont="1" applyFill="1" applyBorder="1" applyAlignment="1">
      <alignment horizontal="center" vertical="center" wrapText="1"/>
    </xf>
    <xf numFmtId="0" fontId="39" fillId="8" borderId="7" xfId="0" applyNumberFormat="1" applyFont="1" applyFill="1" applyBorder="1" applyAlignment="1">
      <alignment horizontal="left" vertical="top" wrapText="1" readingOrder="1"/>
    </xf>
    <xf numFmtId="0" fontId="38" fillId="8" borderId="7" xfId="0" applyNumberFormat="1" applyFont="1" applyFill="1" applyBorder="1" applyAlignment="1">
      <alignment vertical="center" wrapText="1" readingOrder="1"/>
    </xf>
    <xf numFmtId="3" fontId="40" fillId="8" borderId="7" xfId="0" applyNumberFormat="1" applyFont="1" applyFill="1" applyBorder="1" applyAlignment="1">
      <alignment vertical="center" wrapText="1" readingOrder="1"/>
    </xf>
    <xf numFmtId="0" fontId="43" fillId="5" borderId="7" xfId="0" applyNumberFormat="1" applyFont="1" applyFill="1" applyBorder="1" applyAlignment="1">
      <alignment horizontal="center" vertical="center" wrapText="1"/>
    </xf>
    <xf numFmtId="0" fontId="44" fillId="5" borderId="7" xfId="0" applyNumberFormat="1" applyFont="1" applyFill="1" applyBorder="1" applyAlignment="1">
      <alignment horizontal="left" vertical="top" wrapText="1" readingOrder="1"/>
    </xf>
    <xf numFmtId="0" fontId="43" fillId="5" borderId="7" xfId="0" applyNumberFormat="1" applyFont="1" applyFill="1" applyBorder="1" applyAlignment="1">
      <alignment vertical="center" wrapText="1" readingOrder="1"/>
    </xf>
    <xf numFmtId="3" fontId="45" fillId="5" borderId="7" xfId="0" applyNumberFormat="1" applyFont="1" applyFill="1" applyBorder="1" applyAlignment="1">
      <alignment vertical="center" wrapText="1" readingOrder="1"/>
    </xf>
    <xf numFmtId="0" fontId="44" fillId="0" borderId="7" xfId="0" applyNumberFormat="1" applyFont="1" applyFill="1" applyBorder="1" applyAlignment="1">
      <alignment horizontal="left" vertical="center" wrapText="1" readingOrder="1"/>
    </xf>
    <xf numFmtId="0" fontId="46" fillId="0" borderId="0" xfId="0" applyFont="1" applyFill="1" applyBorder="1" applyAlignment="1">
      <alignment vertical="center" readingOrder="1"/>
    </xf>
    <xf numFmtId="0" fontId="8" fillId="0" borderId="7" xfId="0" applyNumberFormat="1" applyFont="1" applyFill="1" applyBorder="1" applyAlignment="1">
      <alignment horizontal="center" vertical="center" wrapText="1"/>
    </xf>
    <xf numFmtId="0" fontId="36" fillId="0" borderId="7" xfId="0" applyNumberFormat="1" applyFont="1" applyFill="1" applyBorder="1" applyAlignment="1">
      <alignment horizontal="left" vertical="top" wrapText="1" readingOrder="1"/>
    </xf>
    <xf numFmtId="0" fontId="8" fillId="0" borderId="7" xfId="0" applyNumberFormat="1" applyFont="1" applyFill="1" applyBorder="1" applyAlignment="1">
      <alignment vertical="center" wrapText="1" readingOrder="1"/>
    </xf>
    <xf numFmtId="3" fontId="30" fillId="0" borderId="7" xfId="0" applyNumberFormat="1" applyFont="1" applyFill="1" applyBorder="1" applyAlignment="1">
      <alignment vertical="center" wrapText="1" readingOrder="1"/>
    </xf>
    <xf numFmtId="0" fontId="49" fillId="0" borderId="7" xfId="0" applyNumberFormat="1" applyFont="1" applyFill="1" applyBorder="1" applyAlignment="1">
      <alignment horizontal="center" vertical="center" wrapText="1"/>
    </xf>
    <xf numFmtId="0" fontId="50" fillId="0" borderId="7" xfId="0" applyNumberFormat="1" applyFont="1" applyFill="1" applyBorder="1" applyAlignment="1">
      <alignment horizontal="left" vertical="top" wrapText="1" readingOrder="1"/>
    </xf>
    <xf numFmtId="0" fontId="49" fillId="0" borderId="7" xfId="0" applyNumberFormat="1" applyFont="1" applyFill="1" applyBorder="1" applyAlignment="1">
      <alignment vertical="center" wrapText="1" readingOrder="1"/>
    </xf>
    <xf numFmtId="3" fontId="51" fillId="0" borderId="7" xfId="0" applyNumberFormat="1" applyFont="1" applyFill="1" applyBorder="1" applyAlignment="1">
      <alignment vertical="center" wrapText="1" readingOrder="1"/>
    </xf>
    <xf numFmtId="0" fontId="52" fillId="0" borderId="0" xfId="0" applyFont="1" applyFill="1" applyBorder="1" applyAlignment="1">
      <alignment vertical="center"/>
    </xf>
    <xf numFmtId="3" fontId="38" fillId="0" borderId="7" xfId="0" applyNumberFormat="1" applyFont="1" applyFill="1" applyBorder="1" applyAlignment="1">
      <alignment vertical="center" wrapText="1" readingOrder="1"/>
    </xf>
    <xf numFmtId="0" fontId="8" fillId="0" borderId="7" xfId="0" applyNumberFormat="1" applyFont="1" applyFill="1" applyBorder="1" applyAlignment="1">
      <alignment horizontal="justify" vertical="center" wrapText="1" readingOrder="1"/>
    </xf>
    <xf numFmtId="0" fontId="22" fillId="0" borderId="7" xfId="0" applyNumberFormat="1" applyFont="1" applyFill="1" applyBorder="1" applyAlignment="1">
      <alignment horizontal="center" vertical="center" wrapText="1"/>
    </xf>
    <xf numFmtId="0" fontId="49" fillId="0" borderId="11" xfId="0" applyNumberFormat="1" applyFont="1" applyFill="1" applyBorder="1" applyAlignment="1">
      <alignment horizontal="center" vertical="center" wrapText="1"/>
    </xf>
    <xf numFmtId="0" fontId="50" fillId="0" borderId="11" xfId="0" applyNumberFormat="1" applyFont="1" applyFill="1" applyBorder="1" applyAlignment="1">
      <alignment horizontal="left" vertical="top" wrapText="1" readingOrder="1"/>
    </xf>
    <xf numFmtId="0" fontId="49" fillId="0" borderId="11" xfId="0" applyNumberFormat="1" applyFont="1" applyFill="1" applyBorder="1" applyAlignment="1">
      <alignment vertical="center" wrapText="1" readingOrder="1"/>
    </xf>
    <xf numFmtId="3" fontId="53" fillId="0" borderId="11" xfId="0" applyNumberFormat="1" applyFont="1" applyFill="1" applyBorder="1" applyAlignment="1">
      <alignment vertical="center" readingOrder="1"/>
    </xf>
    <xf numFmtId="0" fontId="39" fillId="0" borderId="7" xfId="0" applyNumberFormat="1" applyFont="1" applyFill="1" applyBorder="1" applyAlignment="1">
      <alignment horizontal="center" vertical="center" wrapText="1"/>
    </xf>
    <xf numFmtId="0" fontId="36" fillId="0" borderId="7" xfId="0" applyNumberFormat="1" applyFont="1" applyFill="1" applyBorder="1" applyAlignment="1">
      <alignment horizontal="center" vertical="center" wrapText="1"/>
    </xf>
    <xf numFmtId="3" fontId="23" fillId="0" borderId="7" xfId="0" applyNumberFormat="1" applyFont="1" applyFill="1" applyBorder="1" applyAlignment="1">
      <alignment vertical="top" wrapText="1" readingOrder="1"/>
    </xf>
    <xf numFmtId="0" fontId="50" fillId="0" borderId="7" xfId="0" applyNumberFormat="1" applyFont="1" applyFill="1" applyBorder="1" applyAlignment="1">
      <alignment horizontal="center" vertical="center" wrapText="1"/>
    </xf>
    <xf numFmtId="0" fontId="44" fillId="0" borderId="7" xfId="0" applyNumberFormat="1" applyFont="1" applyFill="1" applyBorder="1" applyAlignment="1">
      <alignment horizontal="center" vertical="center" wrapText="1"/>
    </xf>
    <xf numFmtId="0" fontId="36" fillId="0" borderId="13" xfId="0" applyNumberFormat="1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vertical="center" readingOrder="1"/>
    </xf>
    <xf numFmtId="0" fontId="43" fillId="5" borderId="9" xfId="0" applyNumberFormat="1" applyFont="1" applyFill="1" applyBorder="1" applyAlignment="1">
      <alignment vertical="center" wrapText="1" readingOrder="1"/>
    </xf>
    <xf numFmtId="0" fontId="38" fillId="8" borderId="9" xfId="0" applyNumberFormat="1" applyFont="1" applyFill="1" applyBorder="1" applyAlignment="1">
      <alignment vertical="center" wrapText="1" readingOrder="1"/>
    </xf>
    <xf numFmtId="0" fontId="8" fillId="6" borderId="9" xfId="0" applyNumberFormat="1" applyFont="1" applyFill="1" applyBorder="1" applyAlignment="1">
      <alignment vertical="center" wrapText="1" readingOrder="1"/>
    </xf>
    <xf numFmtId="0" fontId="17" fillId="0" borderId="9" xfId="0" applyNumberFormat="1" applyFont="1" applyFill="1" applyBorder="1" applyAlignment="1">
      <alignment vertical="center" wrapText="1" readingOrder="1"/>
    </xf>
    <xf numFmtId="0" fontId="14" fillId="0" borderId="9" xfId="0" applyNumberFormat="1" applyFont="1" applyFill="1" applyBorder="1" applyAlignment="1">
      <alignment vertical="center" wrapText="1" readingOrder="1"/>
    </xf>
    <xf numFmtId="0" fontId="8" fillId="3" borderId="9" xfId="0" applyNumberFormat="1" applyFont="1" applyFill="1" applyBorder="1" applyAlignment="1">
      <alignment vertical="center" wrapText="1" readingOrder="1"/>
    </xf>
    <xf numFmtId="0" fontId="22" fillId="0" borderId="9" xfId="0" applyNumberFormat="1" applyFont="1" applyFill="1" applyBorder="1" applyAlignment="1">
      <alignment vertical="center" wrapText="1" readingOrder="1"/>
    </xf>
    <xf numFmtId="0" fontId="18" fillId="6" borderId="9" xfId="0" applyNumberFormat="1" applyFont="1" applyFill="1" applyBorder="1" applyAlignment="1">
      <alignment vertical="center" wrapText="1" readingOrder="1"/>
    </xf>
    <xf numFmtId="0" fontId="36" fillId="7" borderId="9" xfId="0" applyNumberFormat="1" applyFont="1" applyFill="1" applyBorder="1" applyAlignment="1">
      <alignment vertical="center" wrapText="1" readingOrder="1"/>
    </xf>
    <xf numFmtId="0" fontId="22" fillId="7" borderId="9" xfId="0" applyNumberFormat="1" applyFont="1" applyFill="1" applyBorder="1" applyAlignment="1">
      <alignment vertical="center" wrapText="1" readingOrder="1"/>
    </xf>
    <xf numFmtId="0" fontId="43" fillId="0" borderId="9" xfId="0" applyNumberFormat="1" applyFont="1" applyFill="1" applyBorder="1" applyAlignment="1">
      <alignment vertical="center" wrapText="1" readingOrder="1"/>
    </xf>
    <xf numFmtId="0" fontId="38" fillId="0" borderId="9" xfId="0" applyNumberFormat="1" applyFont="1" applyFill="1" applyBorder="1" applyAlignment="1">
      <alignment vertical="center" wrapText="1" readingOrder="1"/>
    </xf>
    <xf numFmtId="0" fontId="8" fillId="0" borderId="9" xfId="0" applyNumberFormat="1" applyFont="1" applyFill="1" applyBorder="1" applyAlignment="1">
      <alignment vertical="center" wrapText="1" readingOrder="1"/>
    </xf>
    <xf numFmtId="0" fontId="44" fillId="0" borderId="9" xfId="0" applyNumberFormat="1" applyFont="1" applyFill="1" applyBorder="1" applyAlignment="1">
      <alignment vertical="center" wrapText="1" readingOrder="1"/>
    </xf>
    <xf numFmtId="0" fontId="39" fillId="0" borderId="9" xfId="0" applyNumberFormat="1" applyFont="1" applyFill="1" applyBorder="1" applyAlignment="1">
      <alignment vertical="center" wrapText="1" readingOrder="1"/>
    </xf>
    <xf numFmtId="0" fontId="36" fillId="0" borderId="9" xfId="0" applyNumberFormat="1" applyFont="1" applyFill="1" applyBorder="1" applyAlignment="1">
      <alignment vertical="center" wrapText="1" readingOrder="1"/>
    </xf>
    <xf numFmtId="0" fontId="52" fillId="0" borderId="9" xfId="0" applyFont="1" applyFill="1" applyBorder="1" applyAlignment="1">
      <alignment vertical="center" readingOrder="1"/>
    </xf>
    <xf numFmtId="0" fontId="46" fillId="0" borderId="9" xfId="0" applyFont="1" applyFill="1" applyBorder="1" applyAlignment="1">
      <alignment vertical="center" readingOrder="1"/>
    </xf>
    <xf numFmtId="0" fontId="41" fillId="0" borderId="9" xfId="0" applyFont="1" applyFill="1" applyBorder="1" applyAlignment="1">
      <alignment vertical="center" readingOrder="1"/>
    </xf>
    <xf numFmtId="0" fontId="16" fillId="0" borderId="9" xfId="0" applyFont="1" applyFill="1" applyBorder="1" applyAlignment="1">
      <alignment vertical="center" readingOrder="1"/>
    </xf>
    <xf numFmtId="0" fontId="20" fillId="0" borderId="9" xfId="0" applyFont="1" applyFill="1" applyBorder="1" applyAlignment="1">
      <alignment vertical="center" readingOrder="1"/>
    </xf>
    <xf numFmtId="0" fontId="21" fillId="0" borderId="9" xfId="0" applyFont="1" applyFill="1" applyBorder="1" applyAlignment="1">
      <alignment vertical="center" readingOrder="1"/>
    </xf>
    <xf numFmtId="0" fontId="16" fillId="0" borderId="18" xfId="0" applyFont="1" applyFill="1" applyBorder="1" applyAlignment="1">
      <alignment vertical="center"/>
    </xf>
    <xf numFmtId="0" fontId="52" fillId="0" borderId="7" xfId="0" applyFont="1" applyFill="1" applyBorder="1" applyAlignment="1">
      <alignment vertical="center" readingOrder="1"/>
    </xf>
    <xf numFmtId="0" fontId="14" fillId="0" borderId="7" xfId="0" applyNumberFormat="1" applyFont="1" applyFill="1" applyBorder="1" applyAlignment="1">
      <alignment vertical="center" wrapText="1" readingOrder="1"/>
    </xf>
    <xf numFmtId="0" fontId="36" fillId="7" borderId="7" xfId="0" applyNumberFormat="1" applyFont="1" applyFill="1" applyBorder="1" applyAlignment="1">
      <alignment vertical="center" wrapText="1" readingOrder="1"/>
    </xf>
    <xf numFmtId="0" fontId="22" fillId="7" borderId="7" xfId="0" applyNumberFormat="1" applyFont="1" applyFill="1" applyBorder="1" applyAlignment="1">
      <alignment vertical="center" wrapText="1" readingOrder="1"/>
    </xf>
    <xf numFmtId="0" fontId="46" fillId="0" borderId="7" xfId="0" applyFont="1" applyFill="1" applyBorder="1" applyAlignment="1">
      <alignment vertical="center" readingOrder="1"/>
    </xf>
    <xf numFmtId="0" fontId="44" fillId="0" borderId="7" xfId="0" applyNumberFormat="1" applyFont="1" applyFill="1" applyBorder="1" applyAlignment="1">
      <alignment vertical="center" wrapText="1" readingOrder="1"/>
    </xf>
    <xf numFmtId="0" fontId="39" fillId="0" borderId="7" xfId="0" applyNumberFormat="1" applyFont="1" applyFill="1" applyBorder="1" applyAlignment="1">
      <alignment vertical="center" wrapText="1" readingOrder="1"/>
    </xf>
    <xf numFmtId="0" fontId="41" fillId="0" borderId="7" xfId="0" applyFont="1" applyFill="1" applyBorder="1" applyAlignment="1">
      <alignment vertical="center" readingOrder="1"/>
    </xf>
    <xf numFmtId="0" fontId="16" fillId="0" borderId="7" xfId="0" applyFont="1" applyFill="1" applyBorder="1" applyAlignment="1">
      <alignment vertical="center" readingOrder="1"/>
    </xf>
    <xf numFmtId="0" fontId="20" fillId="0" borderId="7" xfId="0" applyFont="1" applyFill="1" applyBorder="1" applyAlignment="1">
      <alignment vertical="center" readingOrder="1"/>
    </xf>
    <xf numFmtId="0" fontId="21" fillId="0" borderId="7" xfId="0" applyFont="1" applyFill="1" applyBorder="1" applyAlignment="1">
      <alignment vertical="center" readingOrder="1"/>
    </xf>
    <xf numFmtId="0" fontId="16" fillId="0" borderId="7" xfId="0" applyFont="1" applyFill="1" applyBorder="1" applyAlignment="1">
      <alignment vertical="center"/>
    </xf>
    <xf numFmtId="0" fontId="14" fillId="9" borderId="9" xfId="0" applyNumberFormat="1" applyFont="1" applyFill="1" applyBorder="1" applyAlignment="1">
      <alignment vertical="center" wrapText="1" readingOrder="1"/>
    </xf>
    <xf numFmtId="0" fontId="54" fillId="0" borderId="7" xfId="0" applyFont="1" applyFill="1" applyBorder="1" applyAlignment="1">
      <alignment vertical="center"/>
    </xf>
    <xf numFmtId="0" fontId="57" fillId="0" borderId="7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10" fillId="2" borderId="16" xfId="0" applyNumberFormat="1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vertical="center"/>
    </xf>
    <xf numFmtId="0" fontId="27" fillId="0" borderId="7" xfId="0" applyFont="1" applyFill="1" applyBorder="1" applyAlignment="1">
      <alignment vertical="center"/>
    </xf>
    <xf numFmtId="0" fontId="35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60" fillId="0" borderId="7" xfId="0" applyFont="1" applyFill="1" applyBorder="1" applyAlignment="1">
      <alignment vertical="center"/>
    </xf>
    <xf numFmtId="0" fontId="59" fillId="0" borderId="7" xfId="0" applyFont="1" applyFill="1" applyBorder="1" applyAlignment="1">
      <alignment vertical="center"/>
    </xf>
    <xf numFmtId="0" fontId="55" fillId="0" borderId="7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4" fontId="35" fillId="0" borderId="7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9" fillId="2" borderId="14" xfId="0" applyNumberFormat="1" applyFont="1" applyFill="1" applyBorder="1" applyAlignment="1">
      <alignment horizontal="center" vertical="center" textRotation="90" wrapText="1"/>
    </xf>
    <xf numFmtId="0" fontId="49" fillId="0" borderId="10" xfId="0" applyNumberFormat="1" applyFont="1" applyFill="1" applyBorder="1" applyAlignment="1">
      <alignment horizontal="center" vertical="center" wrapText="1"/>
    </xf>
    <xf numFmtId="0" fontId="43" fillId="5" borderId="8" xfId="0" applyNumberFormat="1" applyFont="1" applyFill="1" applyBorder="1" applyAlignment="1">
      <alignment horizontal="center" vertical="center" wrapText="1"/>
    </xf>
    <xf numFmtId="0" fontId="38" fillId="8" borderId="8" xfId="0" applyNumberFormat="1" applyFont="1" applyFill="1" applyBorder="1" applyAlignment="1">
      <alignment horizontal="center" vertical="center" wrapText="1"/>
    </xf>
    <xf numFmtId="0" fontId="8" fillId="6" borderId="8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18" fillId="6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8" fillId="7" borderId="8" xfId="0" applyNumberFormat="1" applyFont="1" applyFill="1" applyBorder="1" applyAlignment="1">
      <alignment horizontal="center" vertical="center" wrapText="1"/>
    </xf>
    <xf numFmtId="0" fontId="18" fillId="7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3" fillId="0" borderId="8" xfId="0" applyNumberFormat="1" applyFont="1" applyFill="1" applyBorder="1" applyAlignment="1">
      <alignment horizontal="center" vertical="center" wrapText="1"/>
    </xf>
    <xf numFmtId="0" fontId="38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49" fontId="3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49" fillId="0" borderId="8" xfId="0" applyNumberFormat="1" applyFont="1" applyFill="1" applyBorder="1" applyAlignment="1">
      <alignment horizontal="center" vertical="center" wrapText="1"/>
    </xf>
    <xf numFmtId="0" fontId="36" fillId="0" borderId="8" xfId="0" applyNumberFormat="1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37" fontId="26" fillId="0" borderId="0" xfId="2" applyNumberFormat="1" applyFont="1" applyFill="1" applyBorder="1" applyAlignment="1" applyProtection="1">
      <alignment horizontal="left" vertical="center"/>
      <protection locked="0"/>
    </xf>
    <xf numFmtId="49" fontId="26" fillId="0" borderId="0" xfId="2" applyNumberFormat="1" applyFont="1" applyFill="1" applyBorder="1" applyAlignment="1" applyProtection="1">
      <alignment horizontal="left" vertical="center"/>
      <protection locked="0"/>
    </xf>
    <xf numFmtId="0" fontId="22" fillId="0" borderId="8" xfId="0" applyNumberFormat="1" applyFont="1" applyFill="1" applyBorder="1" applyAlignment="1">
      <alignment horizontal="center" vertical="center" wrapText="1"/>
    </xf>
    <xf numFmtId="0" fontId="39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34" fillId="2" borderId="16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/>
    </xf>
    <xf numFmtId="3" fontId="31" fillId="0" borderId="7" xfId="0" applyNumberFormat="1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26" fillId="9" borderId="7" xfId="0" applyFont="1" applyFill="1" applyBorder="1" applyAlignment="1">
      <alignment vertical="center"/>
    </xf>
    <xf numFmtId="3" fontId="26" fillId="0" borderId="7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 wrapText="1"/>
    </xf>
    <xf numFmtId="3" fontId="19" fillId="0" borderId="7" xfId="0" applyNumberFormat="1" applyFont="1" applyFill="1" applyBorder="1" applyAlignment="1">
      <alignment horizontal="right" vertical="center" wrapText="1" readingOrder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61" fillId="0" borderId="0" xfId="0" applyFont="1" applyFill="1"/>
    <xf numFmtId="0" fontId="61" fillId="0" borderId="0" xfId="0" applyFont="1" applyFill="1" applyAlignment="1">
      <alignment wrapText="1"/>
    </xf>
    <xf numFmtId="0" fontId="24" fillId="0" borderId="0" xfId="0" applyFont="1" applyFill="1"/>
    <xf numFmtId="43" fontId="61" fillId="0" borderId="0" xfId="10" applyFont="1" applyFill="1"/>
    <xf numFmtId="41" fontId="24" fillId="0" borderId="0" xfId="1" applyFont="1" applyFill="1"/>
    <xf numFmtId="0" fontId="61" fillId="11" borderId="0" xfId="0" applyFont="1" applyFill="1"/>
    <xf numFmtId="0" fontId="61" fillId="11" borderId="0" xfId="0" applyFont="1" applyFill="1" applyAlignment="1">
      <alignment wrapText="1"/>
    </xf>
    <xf numFmtId="41" fontId="29" fillId="11" borderId="0" xfId="1" applyFont="1" applyFill="1"/>
    <xf numFmtId="0" fontId="29" fillId="11" borderId="0" xfId="0" applyFont="1" applyFill="1"/>
    <xf numFmtId="43" fontId="29" fillId="11" borderId="0" xfId="10" applyFont="1" applyFill="1"/>
    <xf numFmtId="0" fontId="24" fillId="11" borderId="0" xfId="0" applyFont="1" applyFill="1"/>
    <xf numFmtId="43" fontId="24" fillId="11" borderId="0" xfId="10" applyFont="1" applyFill="1"/>
    <xf numFmtId="43" fontId="61" fillId="11" borderId="0" xfId="10" applyFont="1" applyFill="1"/>
    <xf numFmtId="0" fontId="15" fillId="11" borderId="7" xfId="0" applyFont="1" applyFill="1" applyBorder="1"/>
    <xf numFmtId="0" fontId="15" fillId="11" borderId="7" xfId="0" applyFont="1" applyFill="1" applyBorder="1" applyAlignment="1">
      <alignment wrapText="1"/>
    </xf>
    <xf numFmtId="41" fontId="29" fillId="11" borderId="7" xfId="1" applyFont="1" applyFill="1" applyBorder="1"/>
    <xf numFmtId="164" fontId="29" fillId="11" borderId="7" xfId="11" applyFont="1" applyFill="1" applyBorder="1"/>
    <xf numFmtId="0" fontId="29" fillId="11" borderId="7" xfId="0" applyFont="1" applyFill="1" applyBorder="1"/>
    <xf numFmtId="0" fontId="61" fillId="0" borderId="7" xfId="0" applyFont="1" applyFill="1" applyBorder="1"/>
    <xf numFmtId="0" fontId="61" fillId="0" borderId="7" xfId="0" applyFont="1" applyFill="1" applyBorder="1" applyAlignment="1">
      <alignment wrapText="1"/>
    </xf>
    <xf numFmtId="0" fontId="61" fillId="0" borderId="7" xfId="0" applyFont="1" applyFill="1" applyBorder="1" applyAlignment="1">
      <alignment horizontal="center" wrapText="1"/>
    </xf>
    <xf numFmtId="41" fontId="24" fillId="0" borderId="7" xfId="1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164" fontId="24" fillId="0" borderId="7" xfId="11" applyFont="1" applyFill="1" applyBorder="1" applyAlignment="1">
      <alignment wrapText="1"/>
    </xf>
    <xf numFmtId="0" fontId="62" fillId="0" borderId="19" xfId="0" applyNumberFormat="1" applyFont="1" applyFill="1" applyBorder="1" applyAlignment="1">
      <alignment vertical="center" wrapText="1" readingOrder="1"/>
    </xf>
    <xf numFmtId="0" fontId="61" fillId="0" borderId="7" xfId="0" applyFont="1" applyFill="1" applyBorder="1" applyAlignment="1">
      <alignment horizontal="center"/>
    </xf>
    <xf numFmtId="41" fontId="24" fillId="0" borderId="7" xfId="1" applyFont="1" applyFill="1" applyBorder="1"/>
    <xf numFmtId="0" fontId="24" fillId="0" borderId="7" xfId="0" applyFont="1" applyFill="1" applyBorder="1"/>
    <xf numFmtId="164" fontId="24" fillId="0" borderId="7" xfId="11" applyFont="1" applyFill="1" applyBorder="1"/>
    <xf numFmtId="0" fontId="63" fillId="0" borderId="19" xfId="0" applyNumberFormat="1" applyFont="1" applyFill="1" applyBorder="1" applyAlignment="1">
      <alignment vertical="center" wrapText="1" readingOrder="1"/>
    </xf>
    <xf numFmtId="0" fontId="61" fillId="10" borderId="0" xfId="0" applyFont="1" applyFill="1"/>
    <xf numFmtId="0" fontId="61" fillId="10" borderId="7" xfId="0" applyFont="1" applyFill="1" applyBorder="1"/>
    <xf numFmtId="0" fontId="61" fillId="10" borderId="7" xfId="0" applyFont="1" applyFill="1" applyBorder="1" applyAlignment="1">
      <alignment wrapText="1"/>
    </xf>
    <xf numFmtId="0" fontId="61" fillId="10" borderId="7" xfId="0" applyFont="1" applyFill="1" applyBorder="1" applyAlignment="1">
      <alignment horizontal="center"/>
    </xf>
    <xf numFmtId="41" fontId="24" fillId="10" borderId="7" xfId="1" applyFont="1" applyFill="1" applyBorder="1"/>
    <xf numFmtId="167" fontId="24" fillId="10" borderId="7" xfId="10" applyNumberFormat="1" applyFont="1" applyFill="1" applyBorder="1"/>
    <xf numFmtId="43" fontId="24" fillId="10" borderId="7" xfId="10" applyFont="1" applyFill="1" applyBorder="1"/>
    <xf numFmtId="164" fontId="24" fillId="10" borderId="7" xfId="11" applyFont="1" applyFill="1" applyBorder="1" applyAlignment="1">
      <alignment wrapText="1"/>
    </xf>
    <xf numFmtId="3" fontId="62" fillId="0" borderId="7" xfId="0" applyNumberFormat="1" applyFont="1" applyFill="1" applyBorder="1" applyAlignment="1">
      <alignment vertical="center" wrapText="1" readingOrder="1"/>
    </xf>
    <xf numFmtId="167" fontId="24" fillId="0" borderId="7" xfId="10" applyNumberFormat="1" applyFont="1" applyFill="1" applyBorder="1"/>
    <xf numFmtId="43" fontId="24" fillId="0" borderId="7" xfId="10" applyFont="1" applyFill="1" applyBorder="1"/>
    <xf numFmtId="0" fontId="15" fillId="0" borderId="0" xfId="0" applyFont="1" applyFill="1"/>
    <xf numFmtId="0" fontId="15" fillId="0" borderId="7" xfId="0" applyFont="1" applyFill="1" applyBorder="1"/>
    <xf numFmtId="0" fontId="15" fillId="0" borderId="7" xfId="0" applyFont="1" applyFill="1" applyBorder="1" applyAlignment="1">
      <alignment wrapText="1"/>
    </xf>
    <xf numFmtId="0" fontId="15" fillId="0" borderId="7" xfId="0" applyFont="1" applyFill="1" applyBorder="1" applyAlignment="1">
      <alignment horizontal="center"/>
    </xf>
    <xf numFmtId="41" fontId="29" fillId="0" borderId="7" xfId="1" applyFont="1" applyFill="1" applyBorder="1"/>
    <xf numFmtId="41" fontId="29" fillId="0" borderId="7" xfId="1" applyFont="1" applyFill="1" applyBorder="1" applyAlignment="1">
      <alignment wrapText="1"/>
    </xf>
    <xf numFmtId="0" fontId="29" fillId="0" borderId="7" xfId="0" applyFont="1" applyFill="1" applyBorder="1"/>
    <xf numFmtId="164" fontId="29" fillId="0" borderId="7" xfId="11" applyFont="1" applyFill="1" applyBorder="1"/>
    <xf numFmtId="164" fontId="29" fillId="0" borderId="7" xfId="11" applyFont="1" applyFill="1" applyBorder="1" applyAlignment="1">
      <alignment wrapText="1"/>
    </xf>
    <xf numFmtId="0" fontId="61" fillId="0" borderId="0" xfId="0" applyFont="1" applyFill="1" applyBorder="1"/>
    <xf numFmtId="0" fontId="61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horizontal="center"/>
    </xf>
    <xf numFmtId="41" fontId="24" fillId="0" borderId="0" xfId="1" applyFont="1" applyFill="1" applyBorder="1"/>
    <xf numFmtId="164" fontId="29" fillId="0" borderId="0" xfId="11" applyFont="1" applyFill="1" applyBorder="1"/>
    <xf numFmtId="0" fontId="63" fillId="0" borderId="0" xfId="0" applyFont="1" applyFill="1" applyBorder="1"/>
    <xf numFmtId="164" fontId="24" fillId="0" borderId="0" xfId="0" applyNumberFormat="1" applyFont="1" applyFill="1"/>
    <xf numFmtId="43" fontId="24" fillId="0" borderId="0" xfId="10" applyFont="1" applyFill="1"/>
    <xf numFmtId="0" fontId="62" fillId="0" borderId="7" xfId="0" applyNumberFormat="1" applyFont="1" applyFill="1" applyBorder="1" applyAlignment="1">
      <alignment vertical="center" wrapText="1" readingOrder="1"/>
    </xf>
    <xf numFmtId="41" fontId="62" fillId="0" borderId="7" xfId="1" applyFont="1" applyFill="1" applyBorder="1" applyAlignment="1">
      <alignment vertical="center" wrapText="1" readingOrder="1"/>
    </xf>
    <xf numFmtId="0" fontId="30" fillId="0" borderId="7" xfId="0" applyNumberFormat="1" applyFont="1" applyFill="1" applyBorder="1" applyAlignment="1">
      <alignment vertical="center" wrapText="1" readingOrder="1"/>
    </xf>
    <xf numFmtId="41" fontId="30" fillId="0" borderId="7" xfId="1" applyFont="1" applyFill="1" applyBorder="1" applyAlignment="1">
      <alignment vertical="center" wrapText="1" readingOrder="1"/>
    </xf>
    <xf numFmtId="41" fontId="19" fillId="0" borderId="7" xfId="1" applyFont="1" applyFill="1" applyBorder="1" applyAlignment="1">
      <alignment vertical="center" wrapText="1" readingOrder="1"/>
    </xf>
    <xf numFmtId="167" fontId="29" fillId="0" borderId="7" xfId="10" applyNumberFormat="1" applyFont="1" applyFill="1" applyBorder="1"/>
    <xf numFmtId="0" fontId="30" fillId="0" borderId="19" xfId="0" applyNumberFormat="1" applyFont="1" applyFill="1" applyBorder="1" applyAlignment="1">
      <alignment vertical="center" wrapText="1" readingOrder="1"/>
    </xf>
    <xf numFmtId="0" fontId="30" fillId="0" borderId="0" xfId="0" applyNumberFormat="1" applyFont="1" applyFill="1" applyBorder="1" applyAlignment="1">
      <alignment vertical="center" wrapText="1" readingOrder="1"/>
    </xf>
    <xf numFmtId="41" fontId="62" fillId="0" borderId="0" xfId="1" applyFont="1" applyFill="1" applyBorder="1" applyAlignment="1">
      <alignment vertical="center" wrapText="1" readingOrder="1"/>
    </xf>
    <xf numFmtId="41" fontId="23" fillId="0" borderId="0" xfId="1" applyFont="1" applyFill="1" applyBorder="1" applyAlignment="1">
      <alignment vertical="center" wrapText="1" readingOrder="1"/>
    </xf>
    <xf numFmtId="167" fontId="24" fillId="0" borderId="0" xfId="10" applyNumberFormat="1" applyFont="1" applyFill="1" applyBorder="1"/>
    <xf numFmtId="43" fontId="24" fillId="0" borderId="0" xfId="10" applyFont="1" applyFill="1" applyBorder="1"/>
    <xf numFmtId="164" fontId="24" fillId="0" borderId="0" xfId="11" applyFont="1" applyFill="1" applyBorder="1" applyAlignment="1">
      <alignment wrapText="1"/>
    </xf>
    <xf numFmtId="4" fontId="61" fillId="0" borderId="9" xfId="6" applyNumberFormat="1" applyFont="1" applyFill="1" applyBorder="1" applyAlignment="1">
      <alignment horizontal="right" vertical="center" wrapText="1"/>
    </xf>
    <xf numFmtId="0" fontId="61" fillId="0" borderId="7" xfId="0" applyFont="1" applyFill="1" applyBorder="1" applyAlignment="1">
      <alignment horizontal="left" vertical="center"/>
    </xf>
    <xf numFmtId="0" fontId="61" fillId="0" borderId="19" xfId="0" applyNumberFormat="1" applyFont="1" applyFill="1" applyBorder="1" applyAlignment="1">
      <alignment vertical="center" wrapText="1" readingOrder="1"/>
    </xf>
    <xf numFmtId="41" fontId="24" fillId="10" borderId="0" xfId="1" applyFont="1" applyFill="1"/>
    <xf numFmtId="0" fontId="62" fillId="10" borderId="7" xfId="0" applyNumberFormat="1" applyFont="1" applyFill="1" applyBorder="1" applyAlignment="1">
      <alignment vertical="center" wrapText="1" readingOrder="1"/>
    </xf>
    <xf numFmtId="3" fontId="62" fillId="10" borderId="7" xfId="0" applyNumberFormat="1" applyFont="1" applyFill="1" applyBorder="1" applyAlignment="1">
      <alignment vertical="center" wrapText="1" readingOrder="1"/>
    </xf>
    <xf numFmtId="41" fontId="23" fillId="10" borderId="7" xfId="1" applyFont="1" applyFill="1" applyBorder="1" applyAlignment="1">
      <alignment vertical="center" wrapText="1" readingOrder="1"/>
    </xf>
    <xf numFmtId="0" fontId="62" fillId="10" borderId="19" xfId="0" applyNumberFormat="1" applyFont="1" applyFill="1" applyBorder="1" applyAlignment="1">
      <alignment vertical="center" wrapText="1" readingOrder="1"/>
    </xf>
    <xf numFmtId="0" fontId="62" fillId="10" borderId="7" xfId="0" applyFont="1" applyFill="1" applyBorder="1" applyAlignment="1">
      <alignment vertical="center" wrapText="1" readingOrder="1"/>
    </xf>
    <xf numFmtId="0" fontId="24" fillId="10" borderId="7" xfId="0" applyFont="1" applyFill="1" applyBorder="1"/>
    <xf numFmtId="43" fontId="24" fillId="0" borderId="0" xfId="0" applyNumberFormat="1" applyFont="1" applyFill="1"/>
    <xf numFmtId="0" fontId="62" fillId="0" borderId="20" xfId="0" applyNumberFormat="1" applyFont="1" applyFill="1" applyBorder="1" applyAlignment="1">
      <alignment vertical="center" wrapText="1" readingOrder="1"/>
    </xf>
    <xf numFmtId="0" fontId="62" fillId="0" borderId="7" xfId="0" applyFont="1" applyFill="1" applyBorder="1" applyAlignment="1">
      <alignment vertical="center" wrapText="1" readingOrder="1"/>
    </xf>
    <xf numFmtId="0" fontId="64" fillId="0" borderId="7" xfId="0" applyFont="1" applyFill="1" applyBorder="1" applyAlignment="1">
      <alignment horizontal="left" vertical="center"/>
    </xf>
    <xf numFmtId="43" fontId="29" fillId="0" borderId="7" xfId="10" applyFont="1" applyFill="1" applyBorder="1"/>
    <xf numFmtId="0" fontId="15" fillId="0" borderId="0" xfId="0" applyFont="1" applyFill="1" applyBorder="1" applyAlignment="1">
      <alignment wrapText="1"/>
    </xf>
    <xf numFmtId="164" fontId="24" fillId="0" borderId="0" xfId="11" applyFont="1" applyFill="1" applyBorder="1"/>
    <xf numFmtId="41" fontId="24" fillId="0" borderId="7" xfId="1" applyFont="1" applyFill="1" applyBorder="1" applyAlignment="1">
      <alignment horizontal="center" wrapText="1"/>
    </xf>
    <xf numFmtId="168" fontId="24" fillId="0" borderId="0" xfId="1" applyNumberFormat="1" applyFont="1" applyFill="1"/>
    <xf numFmtId="41" fontId="24" fillId="0" borderId="7" xfId="1" applyFont="1" applyFill="1" applyBorder="1" applyAlignment="1">
      <alignment horizontal="center"/>
    </xf>
    <xf numFmtId="169" fontId="24" fillId="0" borderId="0" xfId="1" applyNumberFormat="1" applyFont="1" applyFill="1"/>
    <xf numFmtId="0" fontId="61" fillId="0" borderId="7" xfId="0" applyNumberFormat="1" applyFont="1" applyFill="1" applyBorder="1" applyAlignment="1">
      <alignment vertical="center" wrapText="1" readingOrder="1"/>
    </xf>
    <xf numFmtId="41" fontId="24" fillId="0" borderId="7" xfId="1" applyFont="1" applyFill="1" applyBorder="1" applyAlignment="1">
      <alignment vertical="center" wrapText="1" readingOrder="1"/>
    </xf>
    <xf numFmtId="41" fontId="61" fillId="0" borderId="0" xfId="1" applyFont="1" applyFill="1" applyBorder="1"/>
    <xf numFmtId="0" fontId="63" fillId="0" borderId="0" xfId="0" applyFont="1" applyFill="1"/>
    <xf numFmtId="0" fontId="63" fillId="0" borderId="7" xfId="0" applyFont="1" applyFill="1" applyBorder="1"/>
    <xf numFmtId="0" fontId="63" fillId="0" borderId="7" xfId="0" applyNumberFormat="1" applyFont="1" applyFill="1" applyBorder="1" applyAlignment="1">
      <alignment vertical="center" wrapText="1" readingOrder="1"/>
    </xf>
    <xf numFmtId="0" fontId="63" fillId="0" borderId="7" xfId="0" applyFont="1" applyFill="1" applyBorder="1" applyAlignment="1">
      <alignment horizontal="center"/>
    </xf>
    <xf numFmtId="41" fontId="65" fillId="0" borderId="7" xfId="1" applyFont="1" applyFill="1" applyBorder="1"/>
    <xf numFmtId="41" fontId="65" fillId="0" borderId="0" xfId="1" applyFont="1" applyFill="1"/>
    <xf numFmtId="167" fontId="65" fillId="0" borderId="7" xfId="10" applyNumberFormat="1" applyFont="1" applyFill="1" applyBorder="1"/>
    <xf numFmtId="43" fontId="65" fillId="0" borderId="7" xfId="10" applyFont="1" applyFill="1" applyBorder="1"/>
    <xf numFmtId="164" fontId="65" fillId="0" borderId="7" xfId="11" applyFont="1" applyFill="1" applyBorder="1" applyAlignment="1">
      <alignment wrapText="1"/>
    </xf>
    <xf numFmtId="3" fontId="63" fillId="0" borderId="7" xfId="0" applyNumberFormat="1" applyFont="1" applyFill="1" applyBorder="1" applyAlignment="1">
      <alignment vertical="center" wrapText="1" readingOrder="1"/>
    </xf>
    <xf numFmtId="41" fontId="65" fillId="0" borderId="7" xfId="1" applyFont="1" applyFill="1" applyBorder="1" applyAlignment="1">
      <alignment vertical="center" wrapText="1" readingOrder="1"/>
    </xf>
    <xf numFmtId="41" fontId="61" fillId="0" borderId="0" xfId="1" applyFont="1" applyFill="1"/>
    <xf numFmtId="0" fontId="24" fillId="0" borderId="0" xfId="0" applyFont="1" applyFill="1" applyAlignment="1">
      <alignment wrapText="1"/>
    </xf>
    <xf numFmtId="0" fontId="62" fillId="0" borderId="9" xfId="0" applyNumberFormat="1" applyFont="1" applyFill="1" applyBorder="1" applyAlignment="1">
      <alignment vertical="center" wrapText="1" readingOrder="1"/>
    </xf>
    <xf numFmtId="41" fontId="23" fillId="0" borderId="7" xfId="1" applyFont="1" applyFill="1" applyBorder="1" applyAlignment="1">
      <alignment horizontal="center" vertical="center" wrapText="1"/>
    </xf>
    <xf numFmtId="0" fontId="62" fillId="0" borderId="7" xfId="12" applyFont="1" applyFill="1" applyBorder="1" applyAlignment="1">
      <alignment vertical="center" wrapText="1"/>
    </xf>
    <xf numFmtId="41" fontId="66" fillId="0" borderId="7" xfId="13" applyFont="1" applyFill="1" applyBorder="1" applyAlignment="1">
      <alignment vertical="center"/>
    </xf>
    <xf numFmtId="0" fontId="62" fillId="0" borderId="7" xfId="12" applyFont="1" applyFill="1" applyBorder="1" applyAlignment="1">
      <alignment vertical="center"/>
    </xf>
    <xf numFmtId="0" fontId="64" fillId="0" borderId="7" xfId="12" applyFont="1" applyFill="1" applyBorder="1" applyAlignment="1">
      <alignment vertical="center" wrapText="1"/>
    </xf>
    <xf numFmtId="0" fontId="67" fillId="0" borderId="7" xfId="12" applyFont="1" applyFill="1" applyBorder="1" applyAlignment="1">
      <alignment vertical="center" wrapText="1"/>
    </xf>
    <xf numFmtId="0" fontId="61" fillId="0" borderId="0" xfId="0" applyFont="1" applyFill="1" applyAlignment="1">
      <alignment vertical="center"/>
    </xf>
    <xf numFmtId="170" fontId="24" fillId="0" borderId="7" xfId="0" applyNumberFormat="1" applyFont="1" applyFill="1" applyBorder="1" applyAlignment="1">
      <alignment vertical="center"/>
    </xf>
    <xf numFmtId="0" fontId="61" fillId="0" borderId="7" xfId="14" applyFont="1" applyFill="1" applyBorder="1" applyAlignment="1">
      <alignment horizontal="left" vertical="center" wrapText="1"/>
    </xf>
    <xf numFmtId="0" fontId="24" fillId="0" borderId="7" xfId="14" applyFont="1" applyFill="1" applyBorder="1" applyAlignment="1">
      <alignment horizontal="center" vertical="center"/>
    </xf>
    <xf numFmtId="170" fontId="24" fillId="0" borderId="7" xfId="14" applyNumberFormat="1" applyFont="1" applyFill="1" applyBorder="1" applyAlignment="1">
      <alignment vertical="center"/>
    </xf>
    <xf numFmtId="0" fontId="61" fillId="0" borderId="7" xfId="14" applyFont="1" applyFill="1" applyBorder="1" applyAlignment="1">
      <alignment vertical="center" wrapText="1"/>
    </xf>
    <xf numFmtId="3" fontId="0" fillId="0" borderId="0" xfId="0" applyNumberFormat="1"/>
    <xf numFmtId="41" fontId="0" fillId="0" borderId="0" xfId="1" applyFont="1"/>
    <xf numFmtId="41" fontId="0" fillId="0" borderId="0" xfId="0" applyNumberFormat="1"/>
    <xf numFmtId="14" fontId="0" fillId="0" borderId="0" xfId="0" applyNumberFormat="1"/>
    <xf numFmtId="0" fontId="0" fillId="0" borderId="7" xfId="0" applyBorder="1"/>
    <xf numFmtId="41" fontId="0" fillId="0" borderId="7" xfId="1" applyFont="1" applyBorder="1"/>
    <xf numFmtId="14" fontId="0" fillId="0" borderId="7" xfId="1" applyNumberFormat="1" applyFont="1" applyBorder="1"/>
    <xf numFmtId="14" fontId="0" fillId="0" borderId="7" xfId="0" applyNumberFormat="1" applyBorder="1"/>
    <xf numFmtId="0" fontId="4" fillId="0" borderId="0" xfId="0" applyFont="1" applyFill="1" applyBorder="1"/>
    <xf numFmtId="0" fontId="4" fillId="0" borderId="0" xfId="0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0" fillId="10" borderId="7" xfId="0" applyFill="1" applyBorder="1"/>
    <xf numFmtId="3" fontId="69" fillId="0" borderId="0" xfId="0" applyNumberFormat="1" applyFont="1"/>
    <xf numFmtId="3" fontId="8" fillId="0" borderId="0" xfId="0" applyNumberFormat="1" applyFont="1" applyFill="1" applyBorder="1" applyAlignment="1">
      <alignment vertical="center" wrapText="1" readingOrder="1"/>
    </xf>
    <xf numFmtId="3" fontId="23" fillId="4" borderId="0" xfId="0" applyNumberFormat="1" applyFont="1" applyFill="1" applyBorder="1" applyAlignment="1">
      <alignment vertical="center" wrapText="1" readingOrder="1"/>
    </xf>
    <xf numFmtId="3" fontId="26" fillId="0" borderId="0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0" applyFont="1" applyFill="1" applyBorder="1"/>
    <xf numFmtId="0" fontId="8" fillId="0" borderId="8" xfId="0" applyNumberFormat="1" applyFont="1" applyFill="1" applyBorder="1" applyAlignment="1">
      <alignment vertical="center" wrapText="1" readingOrder="1"/>
    </xf>
    <xf numFmtId="3" fontId="15" fillId="0" borderId="19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vertical="center" wrapText="1"/>
    </xf>
    <xf numFmtId="3" fontId="71" fillId="0" borderId="22" xfId="0" applyNumberFormat="1" applyFont="1" applyFill="1" applyBorder="1"/>
    <xf numFmtId="3" fontId="24" fillId="0" borderId="19" xfId="0" applyNumberFormat="1" applyFont="1" applyFill="1" applyBorder="1"/>
    <xf numFmtId="0" fontId="41" fillId="0" borderId="12" xfId="0" applyFont="1" applyFill="1" applyBorder="1" applyAlignment="1">
      <alignment vertical="center" wrapText="1"/>
    </xf>
    <xf numFmtId="0" fontId="41" fillId="0" borderId="10" xfId="0" applyFont="1" applyFill="1" applyBorder="1" applyAlignment="1">
      <alignment vertical="center" wrapText="1"/>
    </xf>
    <xf numFmtId="3" fontId="41" fillId="0" borderId="21" xfId="0" applyNumberFormat="1" applyFont="1" applyFill="1" applyBorder="1" applyAlignment="1">
      <alignment vertical="center" wrapText="1"/>
    </xf>
    <xf numFmtId="0" fontId="70" fillId="0" borderId="23" xfId="0" applyFont="1" applyFill="1" applyBorder="1" applyAlignment="1">
      <alignment vertical="center" wrapText="1"/>
    </xf>
    <xf numFmtId="3" fontId="71" fillId="0" borderId="24" xfId="0" applyNumberFormat="1" applyFont="1" applyFill="1" applyBorder="1"/>
    <xf numFmtId="0" fontId="0" fillId="0" borderId="0" xfId="0" applyFill="1"/>
    <xf numFmtId="41" fontId="0" fillId="0" borderId="0" xfId="1" applyFont="1" applyFill="1"/>
    <xf numFmtId="3" fontId="0" fillId="0" borderId="0" xfId="0" applyNumberFormat="1" applyFill="1"/>
    <xf numFmtId="41" fontId="0" fillId="0" borderId="0" xfId="0" applyNumberFormat="1" applyFill="1"/>
    <xf numFmtId="0" fontId="4" fillId="0" borderId="0" xfId="0" applyFont="1" applyFill="1" applyBorder="1"/>
    <xf numFmtId="3" fontId="14" fillId="0" borderId="9" xfId="0" applyNumberFormat="1" applyFont="1" applyFill="1" applyBorder="1" applyAlignment="1">
      <alignment vertical="center" wrapText="1" readingOrder="1"/>
    </xf>
    <xf numFmtId="0" fontId="35" fillId="9" borderId="7" xfId="0" applyFont="1" applyFill="1" applyBorder="1" applyAlignment="1">
      <alignment vertical="center"/>
    </xf>
    <xf numFmtId="41" fontId="0" fillId="10" borderId="7" xfId="1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0" fillId="10" borderId="0" xfId="0" applyFill="1"/>
    <xf numFmtId="3" fontId="0" fillId="4" borderId="0" xfId="0" applyNumberFormat="1" applyFill="1"/>
    <xf numFmtId="41" fontId="0" fillId="4" borderId="7" xfId="1" applyFont="1" applyFill="1" applyBorder="1"/>
    <xf numFmtId="3" fontId="23" fillId="10" borderId="7" xfId="0" applyNumberFormat="1" applyFont="1" applyFill="1" applyBorder="1" applyAlignment="1">
      <alignment vertical="center" wrapText="1" readingOrder="1"/>
    </xf>
    <xf numFmtId="3" fontId="35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/>
    <xf numFmtId="0" fontId="52" fillId="0" borderId="25" xfId="0" applyFont="1" applyFill="1" applyBorder="1" applyAlignment="1">
      <alignment vertical="center" readingOrder="1"/>
    </xf>
    <xf numFmtId="0" fontId="43" fillId="5" borderId="25" xfId="0" applyNumberFormat="1" applyFont="1" applyFill="1" applyBorder="1" applyAlignment="1">
      <alignment vertical="center" wrapText="1" readingOrder="1"/>
    </xf>
    <xf numFmtId="0" fontId="38" fillId="8" borderId="25" xfId="0" applyNumberFormat="1" applyFont="1" applyFill="1" applyBorder="1" applyAlignment="1">
      <alignment vertical="center" wrapText="1" readingOrder="1"/>
    </xf>
    <xf numFmtId="0" fontId="8" fillId="6" borderId="25" xfId="0" applyNumberFormat="1" applyFont="1" applyFill="1" applyBorder="1" applyAlignment="1">
      <alignment vertical="center" wrapText="1" readingOrder="1"/>
    </xf>
    <xf numFmtId="0" fontId="18" fillId="0" borderId="25" xfId="0" applyNumberFormat="1" applyFont="1" applyFill="1" applyBorder="1" applyAlignment="1">
      <alignment vertical="center" wrapText="1" readingOrder="1"/>
    </xf>
    <xf numFmtId="0" fontId="17" fillId="0" borderId="25" xfId="0" applyNumberFormat="1" applyFont="1" applyFill="1" applyBorder="1" applyAlignment="1">
      <alignment vertical="center" wrapText="1" readingOrder="1"/>
    </xf>
    <xf numFmtId="0" fontId="14" fillId="0" borderId="25" xfId="0" applyNumberFormat="1" applyFont="1" applyFill="1" applyBorder="1" applyAlignment="1">
      <alignment vertical="center" wrapText="1" readingOrder="1"/>
    </xf>
    <xf numFmtId="0" fontId="14" fillId="0" borderId="26" xfId="0" applyNumberFormat="1" applyFont="1" applyFill="1" applyBorder="1" applyAlignment="1">
      <alignment vertical="center" wrapText="1" readingOrder="1"/>
    </xf>
    <xf numFmtId="0" fontId="14" fillId="9" borderId="26" xfId="0" applyNumberFormat="1" applyFont="1" applyFill="1" applyBorder="1" applyAlignment="1">
      <alignment vertical="center" wrapText="1" readingOrder="1"/>
    </xf>
    <xf numFmtId="0" fontId="8" fillId="3" borderId="25" xfId="0" applyNumberFormat="1" applyFont="1" applyFill="1" applyBorder="1" applyAlignment="1">
      <alignment vertical="center" wrapText="1" readingOrder="1"/>
    </xf>
    <xf numFmtId="0" fontId="22" fillId="0" borderId="25" xfId="0" applyNumberFormat="1" applyFont="1" applyFill="1" applyBorder="1" applyAlignment="1">
      <alignment vertical="center" wrapText="1" readingOrder="1"/>
    </xf>
    <xf numFmtId="0" fontId="18" fillId="6" borderId="25" xfId="0" applyNumberFormat="1" applyFont="1" applyFill="1" applyBorder="1" applyAlignment="1">
      <alignment vertical="center" wrapText="1" readingOrder="1"/>
    </xf>
    <xf numFmtId="0" fontId="36" fillId="7" borderId="25" xfId="0" applyNumberFormat="1" applyFont="1" applyFill="1" applyBorder="1" applyAlignment="1">
      <alignment vertical="center" wrapText="1" readingOrder="1"/>
    </xf>
    <xf numFmtId="0" fontId="22" fillId="7" borderId="25" xfId="0" applyNumberFormat="1" applyFont="1" applyFill="1" applyBorder="1" applyAlignment="1">
      <alignment vertical="center" wrapText="1" readingOrder="1"/>
    </xf>
    <xf numFmtId="0" fontId="43" fillId="0" borderId="25" xfId="0" applyNumberFormat="1" applyFont="1" applyFill="1" applyBorder="1" applyAlignment="1">
      <alignment vertical="center" wrapText="1" readingOrder="1"/>
    </xf>
    <xf numFmtId="0" fontId="38" fillId="0" borderId="25" xfId="0" applyNumberFormat="1" applyFont="1" applyFill="1" applyBorder="1" applyAlignment="1">
      <alignment vertical="center" wrapText="1" readingOrder="1"/>
    </xf>
    <xf numFmtId="0" fontId="8" fillId="0" borderId="25" xfId="0" applyNumberFormat="1" applyFont="1" applyFill="1" applyBorder="1" applyAlignment="1">
      <alignment vertical="center" wrapText="1" readingOrder="1"/>
    </xf>
    <xf numFmtId="0" fontId="44" fillId="0" borderId="25" xfId="0" applyNumberFormat="1" applyFont="1" applyFill="1" applyBorder="1" applyAlignment="1">
      <alignment vertical="center" wrapText="1" readingOrder="1"/>
    </xf>
    <xf numFmtId="0" fontId="39" fillId="0" borderId="25" xfId="0" applyNumberFormat="1" applyFont="1" applyFill="1" applyBorder="1" applyAlignment="1">
      <alignment vertical="center" wrapText="1" readingOrder="1"/>
    </xf>
    <xf numFmtId="0" fontId="36" fillId="0" borderId="25" xfId="0" applyNumberFormat="1" applyFont="1" applyFill="1" applyBorder="1" applyAlignment="1">
      <alignment vertical="center" wrapText="1" readingOrder="1"/>
    </xf>
    <xf numFmtId="0" fontId="46" fillId="0" borderId="25" xfId="0" applyFont="1" applyFill="1" applyBorder="1" applyAlignment="1">
      <alignment vertical="center" readingOrder="1"/>
    </xf>
    <xf numFmtId="0" fontId="41" fillId="0" borderId="25" xfId="0" applyFont="1" applyFill="1" applyBorder="1" applyAlignment="1">
      <alignment vertical="center" readingOrder="1"/>
    </xf>
    <xf numFmtId="0" fontId="16" fillId="0" borderId="25" xfId="0" applyFont="1" applyFill="1" applyBorder="1" applyAlignment="1">
      <alignment vertical="center" readingOrder="1"/>
    </xf>
    <xf numFmtId="0" fontId="20" fillId="0" borderId="25" xfId="0" applyFont="1" applyFill="1" applyBorder="1" applyAlignment="1">
      <alignment vertical="center" readingOrder="1"/>
    </xf>
    <xf numFmtId="0" fontId="21" fillId="0" borderId="25" xfId="0" applyFont="1" applyFill="1" applyBorder="1" applyAlignment="1">
      <alignment vertical="center" readingOrder="1"/>
    </xf>
    <xf numFmtId="0" fontId="16" fillId="0" borderId="25" xfId="0" applyFont="1" applyFill="1" applyBorder="1" applyAlignment="1">
      <alignment vertical="center"/>
    </xf>
    <xf numFmtId="0" fontId="52" fillId="0" borderId="21" xfId="0" applyFont="1" applyFill="1" applyBorder="1" applyAlignment="1">
      <alignment vertical="center" readingOrder="1"/>
    </xf>
    <xf numFmtId="0" fontId="43" fillId="0" borderId="19" xfId="0" applyNumberFormat="1" applyFont="1" applyFill="1" applyBorder="1" applyAlignment="1">
      <alignment vertical="center" wrapText="1" readingOrder="1"/>
    </xf>
    <xf numFmtId="0" fontId="38" fillId="0" borderId="19" xfId="0" applyNumberFormat="1" applyFont="1" applyFill="1" applyBorder="1" applyAlignment="1">
      <alignment vertical="center" wrapText="1" readingOrder="1"/>
    </xf>
    <xf numFmtId="0" fontId="8" fillId="0" borderId="19" xfId="0" applyNumberFormat="1" applyFont="1" applyFill="1" applyBorder="1" applyAlignment="1">
      <alignment vertical="center" wrapText="1" readingOrder="1"/>
    </xf>
    <xf numFmtId="0" fontId="18" fillId="0" borderId="19" xfId="0" applyNumberFormat="1" applyFont="1" applyFill="1" applyBorder="1" applyAlignment="1">
      <alignment vertical="center" wrapText="1" readingOrder="1"/>
    </xf>
    <xf numFmtId="0" fontId="17" fillId="0" borderId="19" xfId="0" applyNumberFormat="1" applyFont="1" applyFill="1" applyBorder="1" applyAlignment="1">
      <alignment vertical="center" wrapText="1" readingOrder="1"/>
    </xf>
    <xf numFmtId="0" fontId="14" fillId="0" borderId="19" xfId="0" applyNumberFormat="1" applyFont="1" applyFill="1" applyBorder="1" applyAlignment="1">
      <alignment vertical="center" wrapText="1" readingOrder="1"/>
    </xf>
    <xf numFmtId="0" fontId="22" fillId="0" borderId="19" xfId="0" applyNumberFormat="1" applyFont="1" applyFill="1" applyBorder="1" applyAlignment="1">
      <alignment vertical="center" wrapText="1" readingOrder="1"/>
    </xf>
    <xf numFmtId="0" fontId="36" fillId="0" borderId="19" xfId="0" applyNumberFormat="1" applyFont="1" applyFill="1" applyBorder="1" applyAlignment="1">
      <alignment vertical="center" wrapText="1" readingOrder="1"/>
    </xf>
    <xf numFmtId="3" fontId="14" fillId="0" borderId="19" xfId="0" applyNumberFormat="1" applyFont="1" applyFill="1" applyBorder="1" applyAlignment="1">
      <alignment vertical="center" wrapText="1" readingOrder="1"/>
    </xf>
    <xf numFmtId="0" fontId="44" fillId="0" borderId="19" xfId="0" applyNumberFormat="1" applyFont="1" applyFill="1" applyBorder="1" applyAlignment="1">
      <alignment vertical="center" wrapText="1" readingOrder="1"/>
    </xf>
    <xf numFmtId="0" fontId="39" fillId="0" borderId="19" xfId="0" applyNumberFormat="1" applyFont="1" applyFill="1" applyBorder="1" applyAlignment="1">
      <alignment vertical="center" wrapText="1" readingOrder="1"/>
    </xf>
    <xf numFmtId="0" fontId="52" fillId="0" borderId="19" xfId="0" applyFont="1" applyFill="1" applyBorder="1" applyAlignment="1">
      <alignment vertical="center" readingOrder="1"/>
    </xf>
    <xf numFmtId="0" fontId="46" fillId="0" borderId="19" xfId="0" applyFont="1" applyFill="1" applyBorder="1" applyAlignment="1">
      <alignment vertical="center" readingOrder="1"/>
    </xf>
    <xf numFmtId="0" fontId="41" fillId="0" borderId="19" xfId="0" applyFont="1" applyFill="1" applyBorder="1" applyAlignment="1">
      <alignment vertical="center" readingOrder="1"/>
    </xf>
    <xf numFmtId="0" fontId="16" fillId="0" borderId="19" xfId="0" applyFont="1" applyFill="1" applyBorder="1" applyAlignment="1">
      <alignment vertical="center" readingOrder="1"/>
    </xf>
    <xf numFmtId="0" fontId="20" fillId="0" borderId="19" xfId="0" applyFont="1" applyFill="1" applyBorder="1" applyAlignment="1">
      <alignment vertical="center" readingOrder="1"/>
    </xf>
    <xf numFmtId="0" fontId="21" fillId="0" borderId="19" xfId="0" applyFont="1" applyFill="1" applyBorder="1" applyAlignment="1">
      <alignment vertical="center" readingOrder="1"/>
    </xf>
    <xf numFmtId="0" fontId="16" fillId="0" borderId="22" xfId="0" applyFont="1" applyFill="1" applyBorder="1" applyAlignment="1">
      <alignment vertical="center"/>
    </xf>
    <xf numFmtId="4" fontId="24" fillId="0" borderId="0" xfId="0" applyNumberFormat="1" applyFont="1" applyFill="1" applyBorder="1" applyAlignment="1">
      <alignment vertical="center" readingOrder="1"/>
    </xf>
    <xf numFmtId="4" fontId="11" fillId="2" borderId="27" xfId="0" applyNumberFormat="1" applyFont="1" applyFill="1" applyBorder="1" applyAlignment="1">
      <alignment horizontal="center" vertical="center" wrapText="1" readingOrder="1"/>
    </xf>
    <xf numFmtId="4" fontId="53" fillId="0" borderId="17" xfId="0" applyNumberFormat="1" applyFont="1" applyFill="1" applyBorder="1" applyAlignment="1">
      <alignment vertical="center" readingOrder="1"/>
    </xf>
    <xf numFmtId="4" fontId="45" fillId="0" borderId="9" xfId="0" applyNumberFormat="1" applyFont="1" applyFill="1" applyBorder="1" applyAlignment="1">
      <alignment vertical="center" wrapText="1" readingOrder="1"/>
    </xf>
    <xf numFmtId="4" fontId="40" fillId="0" borderId="9" xfId="0" applyNumberFormat="1" applyFont="1" applyFill="1" applyBorder="1" applyAlignment="1">
      <alignment vertical="center" wrapText="1" readingOrder="1"/>
    </xf>
    <xf numFmtId="4" fontId="30" fillId="0" borderId="9" xfId="0" applyNumberFormat="1" applyFont="1" applyFill="1" applyBorder="1" applyAlignment="1">
      <alignment vertical="center" wrapText="1" readingOrder="1"/>
    </xf>
    <xf numFmtId="4" fontId="19" fillId="0" borderId="9" xfId="0" applyNumberFormat="1" applyFont="1" applyFill="1" applyBorder="1" applyAlignment="1">
      <alignment vertical="center" wrapText="1" readingOrder="1"/>
    </xf>
    <xf numFmtId="4" fontId="23" fillId="0" borderId="9" xfId="0" applyNumberFormat="1" applyFont="1" applyFill="1" applyBorder="1" applyAlignment="1">
      <alignment vertical="center" wrapText="1" readingOrder="1"/>
    </xf>
    <xf numFmtId="4" fontId="24" fillId="0" borderId="9" xfId="0" applyNumberFormat="1" applyFont="1" applyFill="1" applyBorder="1" applyAlignment="1">
      <alignment vertical="center" wrapText="1" readingOrder="1"/>
    </xf>
    <xf numFmtId="4" fontId="29" fillId="0" borderId="9" xfId="0" applyNumberFormat="1" applyFont="1" applyFill="1" applyBorder="1" applyAlignment="1">
      <alignment vertical="center" wrapText="1" readingOrder="1"/>
    </xf>
    <xf numFmtId="4" fontId="23" fillId="10" borderId="9" xfId="0" applyNumberFormat="1" applyFont="1" applyFill="1" applyBorder="1" applyAlignment="1">
      <alignment vertical="center" wrapText="1" readingOrder="1"/>
    </xf>
    <xf numFmtId="4" fontId="23" fillId="0" borderId="9" xfId="1" applyNumberFormat="1" applyFont="1" applyFill="1" applyBorder="1" applyAlignment="1">
      <alignment vertical="center" wrapText="1" readingOrder="1"/>
    </xf>
    <xf numFmtId="4" fontId="24" fillId="0" borderId="9" xfId="0" applyNumberFormat="1" applyFont="1" applyFill="1" applyBorder="1" applyAlignment="1">
      <alignment vertical="center" readingOrder="1"/>
    </xf>
    <xf numFmtId="4" fontId="19" fillId="0" borderId="9" xfId="0" applyNumberFormat="1" applyFont="1" applyFill="1" applyBorder="1" applyAlignment="1">
      <alignment horizontal="right" vertical="center" wrapText="1" readingOrder="1"/>
    </xf>
    <xf numFmtId="4" fontId="29" fillId="0" borderId="9" xfId="0" applyNumberFormat="1" applyFont="1" applyFill="1" applyBorder="1" applyAlignment="1">
      <alignment vertical="center" readingOrder="1"/>
    </xf>
    <xf numFmtId="4" fontId="23" fillId="0" borderId="9" xfId="0" applyNumberFormat="1" applyFont="1" applyFill="1" applyBorder="1" applyAlignment="1">
      <alignment vertical="top" wrapText="1" readingOrder="1"/>
    </xf>
    <xf numFmtId="4" fontId="19" fillId="0" borderId="9" xfId="0" applyNumberFormat="1" applyFont="1" applyFill="1" applyBorder="1" applyAlignment="1">
      <alignment vertical="top" wrapText="1" readingOrder="1"/>
    </xf>
    <xf numFmtId="4" fontId="51" fillId="0" borderId="9" xfId="0" applyNumberFormat="1" applyFont="1" applyFill="1" applyBorder="1" applyAlignment="1">
      <alignment vertical="center" wrapText="1" readingOrder="1"/>
    </xf>
    <xf numFmtId="4" fontId="30" fillId="0" borderId="18" xfId="0" applyNumberFormat="1" applyFont="1" applyFill="1" applyBorder="1" applyAlignment="1">
      <alignment vertical="center" wrapText="1" readingOrder="1"/>
    </xf>
    <xf numFmtId="4" fontId="30" fillId="0" borderId="0" xfId="0" applyNumberFormat="1" applyFont="1" applyFill="1" applyBorder="1" applyAlignment="1">
      <alignment vertical="center" wrapText="1" readingOrder="1"/>
    </xf>
    <xf numFmtId="4" fontId="16" fillId="0" borderId="0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4" fontId="29" fillId="0" borderId="0" xfId="0" applyNumberFormat="1" applyFont="1" applyFill="1" applyBorder="1"/>
    <xf numFmtId="4" fontId="20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/>
    <xf numFmtId="4" fontId="20" fillId="0" borderId="0" xfId="0" applyNumberFormat="1" applyFont="1" applyFill="1" applyBorder="1"/>
    <xf numFmtId="4" fontId="41" fillId="0" borderId="0" xfId="0" applyNumberFormat="1" applyFont="1" applyFill="1" applyBorder="1" applyAlignment="1">
      <alignment horizontal="left" vertical="center" wrapText="1"/>
    </xf>
    <xf numFmtId="4" fontId="71" fillId="0" borderId="0" xfId="0" applyNumberFormat="1" applyFont="1" applyFill="1" applyBorder="1"/>
    <xf numFmtId="4" fontId="41" fillId="0" borderId="0" xfId="0" applyNumberFormat="1" applyFont="1" applyFill="1" applyBorder="1" applyAlignment="1">
      <alignment vertical="center" wrapText="1"/>
    </xf>
    <xf numFmtId="4" fontId="53" fillId="0" borderId="0" xfId="0" applyNumberFormat="1" applyFont="1" applyFill="1" applyBorder="1"/>
    <xf numFmtId="4" fontId="19" fillId="9" borderId="9" xfId="0" applyNumberFormat="1" applyFont="1" applyFill="1" applyBorder="1" applyAlignment="1">
      <alignment vertical="center" wrapText="1" readingOrder="1"/>
    </xf>
    <xf numFmtId="1" fontId="24" fillId="0" borderId="0" xfId="0" applyNumberFormat="1" applyFont="1" applyFill="1" applyBorder="1" applyAlignment="1">
      <alignment vertical="center" readingOrder="1"/>
    </xf>
    <xf numFmtId="1" fontId="11" fillId="2" borderId="27" xfId="0" applyNumberFormat="1" applyFont="1" applyFill="1" applyBorder="1" applyAlignment="1">
      <alignment horizontal="center" vertical="center" wrapText="1" readingOrder="1"/>
    </xf>
    <xf numFmtId="1" fontId="30" fillId="0" borderId="0" xfId="0" applyNumberFormat="1" applyFont="1" applyFill="1" applyBorder="1" applyAlignment="1">
      <alignment vertical="center" wrapText="1" readingOrder="1"/>
    </xf>
    <xf numFmtId="1" fontId="16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vertical="center"/>
    </xf>
    <xf numFmtId="1" fontId="29" fillId="0" borderId="0" xfId="0" applyNumberFormat="1" applyFont="1" applyFill="1" applyBorder="1"/>
    <xf numFmtId="1" fontId="20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/>
    <xf numFmtId="1" fontId="20" fillId="0" borderId="0" xfId="0" applyNumberFormat="1" applyFont="1" applyFill="1" applyBorder="1"/>
    <xf numFmtId="1" fontId="41" fillId="0" borderId="0" xfId="0" applyNumberFormat="1" applyFont="1" applyFill="1" applyBorder="1" applyAlignment="1">
      <alignment horizontal="left" vertical="center" wrapText="1"/>
    </xf>
    <xf numFmtId="1" fontId="71" fillId="0" borderId="0" xfId="0" applyNumberFormat="1" applyFont="1" applyFill="1" applyBorder="1"/>
    <xf numFmtId="1" fontId="41" fillId="0" borderId="0" xfId="0" applyNumberFormat="1" applyFont="1" applyFill="1" applyBorder="1" applyAlignment="1">
      <alignment vertical="center" wrapText="1"/>
    </xf>
    <xf numFmtId="1" fontId="53" fillId="0" borderId="0" xfId="0" applyNumberFormat="1" applyFont="1" applyFill="1" applyBorder="1"/>
    <xf numFmtId="1" fontId="77" fillId="0" borderId="9" xfId="0" applyNumberFormat="1" applyFont="1" applyFill="1" applyBorder="1" applyAlignment="1">
      <alignment vertical="center" wrapText="1" readingOrder="1"/>
    </xf>
    <xf numFmtId="1" fontId="73" fillId="0" borderId="17" xfId="0" applyNumberFormat="1" applyFont="1" applyFill="1" applyBorder="1" applyAlignment="1">
      <alignment vertical="center" readingOrder="1"/>
    </xf>
    <xf numFmtId="1" fontId="74" fillId="0" borderId="9" xfId="0" applyNumberFormat="1" applyFont="1" applyFill="1" applyBorder="1" applyAlignment="1">
      <alignment vertical="center" wrapText="1" readingOrder="1"/>
    </xf>
    <xf numFmtId="1" fontId="75" fillId="0" borderId="9" xfId="0" applyNumberFormat="1" applyFont="1" applyFill="1" applyBorder="1" applyAlignment="1">
      <alignment vertical="center" wrapText="1" readingOrder="1"/>
    </xf>
    <xf numFmtId="1" fontId="76" fillId="0" borderId="9" xfId="0" applyNumberFormat="1" applyFont="1" applyFill="1" applyBorder="1" applyAlignment="1">
      <alignment vertical="center" wrapText="1" readingOrder="1"/>
    </xf>
    <xf numFmtId="1" fontId="77" fillId="0" borderId="9" xfId="1" applyNumberFormat="1" applyFont="1" applyFill="1" applyBorder="1" applyAlignment="1">
      <alignment vertical="center" wrapText="1" readingOrder="1"/>
    </xf>
    <xf numFmtId="1" fontId="77" fillId="0" borderId="9" xfId="0" applyNumberFormat="1" applyFont="1" applyFill="1" applyBorder="1" applyAlignment="1">
      <alignment vertical="center" readingOrder="1"/>
    </xf>
    <xf numFmtId="1" fontId="77" fillId="0" borderId="9" xfId="0" applyNumberFormat="1" applyFont="1" applyFill="1" applyBorder="1" applyAlignment="1">
      <alignment horizontal="right" vertical="center" wrapText="1" readingOrder="1"/>
    </xf>
    <xf numFmtId="1" fontId="77" fillId="0" borderId="9" xfId="0" applyNumberFormat="1" applyFont="1" applyFill="1" applyBorder="1" applyAlignment="1">
      <alignment vertical="top" wrapText="1" readingOrder="1"/>
    </xf>
    <xf numFmtId="1" fontId="73" fillId="0" borderId="9" xfId="0" applyNumberFormat="1" applyFont="1" applyFill="1" applyBorder="1" applyAlignment="1">
      <alignment vertical="center" wrapText="1" readingOrder="1"/>
    </xf>
    <xf numFmtId="1" fontId="76" fillId="0" borderId="18" xfId="0" applyNumberFormat="1" applyFont="1" applyFill="1" applyBorder="1" applyAlignment="1">
      <alignment vertical="center" wrapText="1" readingOrder="1"/>
    </xf>
    <xf numFmtId="0" fontId="4" fillId="0" borderId="0" xfId="0" applyFont="1" applyFill="1" applyBorder="1"/>
    <xf numFmtId="0" fontId="4" fillId="0" borderId="0" xfId="0" applyFont="1" applyFill="1" applyBorder="1"/>
    <xf numFmtId="1" fontId="77" fillId="10" borderId="9" xfId="0" applyNumberFormat="1" applyFont="1" applyFill="1" applyBorder="1" applyAlignment="1">
      <alignment vertical="center" wrapText="1" readingOrder="1"/>
    </xf>
    <xf numFmtId="0" fontId="4" fillId="0" borderId="0" xfId="0" applyFont="1" applyFill="1" applyBorder="1"/>
    <xf numFmtId="0" fontId="14" fillId="10" borderId="8" xfId="0" applyNumberFormat="1" applyFont="1" applyFill="1" applyBorder="1" applyAlignment="1">
      <alignment horizontal="center" vertical="center" wrapText="1"/>
    </xf>
    <xf numFmtId="0" fontId="14" fillId="10" borderId="7" xfId="0" applyNumberFormat="1" applyFont="1" applyFill="1" applyBorder="1" applyAlignment="1">
      <alignment horizontal="center" vertical="center" wrapText="1"/>
    </xf>
    <xf numFmtId="0" fontId="14" fillId="10" borderId="7" xfId="0" applyNumberFormat="1" applyFont="1" applyFill="1" applyBorder="1" applyAlignment="1">
      <alignment horizontal="left" vertical="top" wrapText="1" readingOrder="1"/>
    </xf>
    <xf numFmtId="0" fontId="22" fillId="10" borderId="7" xfId="0" applyNumberFormat="1" applyFont="1" applyFill="1" applyBorder="1" applyAlignment="1">
      <alignment vertical="center" wrapText="1" readingOrder="1"/>
    </xf>
    <xf numFmtId="0" fontId="14" fillId="10" borderId="19" xfId="0" applyNumberFormat="1" applyFont="1" applyFill="1" applyBorder="1" applyAlignment="1">
      <alignment vertical="center" wrapText="1" readingOrder="1"/>
    </xf>
    <xf numFmtId="0" fontId="14" fillId="12" borderId="7" xfId="0" applyNumberFormat="1" applyFont="1" applyFill="1" applyBorder="1" applyAlignment="1">
      <alignment horizontal="center" vertical="center" wrapText="1"/>
    </xf>
    <xf numFmtId="4" fontId="23" fillId="12" borderId="9" xfId="0" applyNumberFormat="1" applyFont="1" applyFill="1" applyBorder="1" applyAlignment="1">
      <alignment vertical="center" wrapText="1" readingOrder="1"/>
    </xf>
    <xf numFmtId="0" fontId="14" fillId="12" borderId="8" xfId="0" applyNumberFormat="1" applyFont="1" applyFill="1" applyBorder="1" applyAlignment="1">
      <alignment horizontal="center" vertical="center" wrapText="1"/>
    </xf>
    <xf numFmtId="0" fontId="14" fillId="12" borderId="7" xfId="0" applyNumberFormat="1" applyFont="1" applyFill="1" applyBorder="1" applyAlignment="1">
      <alignment horizontal="left" vertical="top" wrapText="1" readingOrder="1"/>
    </xf>
    <xf numFmtId="0" fontId="22" fillId="12" borderId="7" xfId="0" applyNumberFormat="1" applyFont="1" applyFill="1" applyBorder="1" applyAlignment="1">
      <alignment vertical="center" wrapText="1" readingOrder="1"/>
    </xf>
    <xf numFmtId="3" fontId="23" fillId="12" borderId="7" xfId="0" applyNumberFormat="1" applyFont="1" applyFill="1" applyBorder="1" applyAlignment="1">
      <alignment vertical="center" wrapText="1" readingOrder="1"/>
    </xf>
    <xf numFmtId="1" fontId="77" fillId="12" borderId="9" xfId="0" applyNumberFormat="1" applyFont="1" applyFill="1" applyBorder="1" applyAlignment="1">
      <alignment vertical="center" wrapText="1" readingOrder="1"/>
    </xf>
    <xf numFmtId="0" fontId="14" fillId="4" borderId="8" xfId="0" applyNumberFormat="1" applyFont="1" applyFill="1" applyBorder="1" applyAlignment="1">
      <alignment horizontal="center" vertical="center" wrapText="1"/>
    </xf>
    <xf numFmtId="1" fontId="77" fillId="4" borderId="9" xfId="0" applyNumberFormat="1" applyFont="1" applyFill="1" applyBorder="1" applyAlignment="1">
      <alignment vertical="center" wrapText="1" readingOrder="1"/>
    </xf>
    <xf numFmtId="4" fontId="23" fillId="4" borderId="9" xfId="0" applyNumberFormat="1" applyFont="1" applyFill="1" applyBorder="1" applyAlignment="1">
      <alignment vertical="center" wrapText="1" readingOrder="1"/>
    </xf>
    <xf numFmtId="0" fontId="14" fillId="4" borderId="19" xfId="0" applyNumberFormat="1" applyFont="1" applyFill="1" applyBorder="1" applyAlignment="1">
      <alignment vertical="center" wrapText="1" readingOrder="1"/>
    </xf>
    <xf numFmtId="0" fontId="14" fillId="4" borderId="25" xfId="0" applyNumberFormat="1" applyFont="1" applyFill="1" applyBorder="1" applyAlignment="1">
      <alignment vertical="center" wrapText="1" readingOrder="1"/>
    </xf>
    <xf numFmtId="0" fontId="26" fillId="4" borderId="7" xfId="0" applyFont="1" applyFill="1" applyBorder="1" applyAlignment="1">
      <alignment vertical="center"/>
    </xf>
    <xf numFmtId="0" fontId="35" fillId="4" borderId="7" xfId="0" applyFont="1" applyFill="1" applyBorder="1" applyAlignment="1">
      <alignment vertical="center"/>
    </xf>
    <xf numFmtId="0" fontId="4" fillId="4" borderId="0" xfId="0" applyFont="1" applyFill="1" applyBorder="1"/>
    <xf numFmtId="4" fontId="19" fillId="4" borderId="9" xfId="0" applyNumberFormat="1" applyFont="1" applyFill="1" applyBorder="1" applyAlignment="1">
      <alignment vertical="center" wrapText="1" readingOrder="1"/>
    </xf>
    <xf numFmtId="3" fontId="26" fillId="4" borderId="7" xfId="0" applyNumberFormat="1" applyFont="1" applyFill="1" applyBorder="1" applyAlignment="1">
      <alignment vertical="center"/>
    </xf>
    <xf numFmtId="0" fontId="41" fillId="0" borderId="10" xfId="0" applyFont="1" applyFill="1" applyBorder="1" applyAlignment="1">
      <alignment horizontal="left" vertical="center" wrapText="1"/>
    </xf>
    <xf numFmtId="0" fontId="41" fillId="0" borderId="2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top" wrapText="1" readingOrder="1"/>
    </xf>
    <xf numFmtId="3" fontId="3" fillId="0" borderId="6" xfId="0" applyNumberFormat="1" applyFont="1" applyFill="1" applyBorder="1" applyAlignment="1">
      <alignment vertical="top" wrapText="1" readingOrder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15">
    <cellStyle name="Millares" xfId="10" builtinId="3"/>
    <cellStyle name="Millares [0]" xfId="1" builtinId="6"/>
    <cellStyle name="Millares [0] 2" xfId="13"/>
    <cellStyle name="Millares 11" xfId="11"/>
    <cellStyle name="Millares 2" xfId="8"/>
    <cellStyle name="Moneda 2" xfId="9"/>
    <cellStyle name="Nivel 1,2.3,5,6,9" xfId="4"/>
    <cellStyle name="Nivel 7" xfId="5"/>
    <cellStyle name="Normal" xfId="0" builtinId="0"/>
    <cellStyle name="Normal 11" xfId="12"/>
    <cellStyle name="Normal 12" xfId="14"/>
    <cellStyle name="Normal 2" xfId="7"/>
    <cellStyle name="Normal 2 2" xfId="6"/>
    <cellStyle name="Normal 6" xfId="3"/>
    <cellStyle name="Normal_12Diciembre07" xfId="2"/>
  </cellStyles>
  <dxfs count="0"/>
  <tableStyles count="0" defaultTableStyle="TableStyleMedium2" defaultPivotStyle="PivotStyleLight16"/>
  <colors>
    <mruColors>
      <color rgb="FF99FF66"/>
      <color rgb="FFFF9966"/>
      <color rgb="FFFFCC99"/>
      <color rgb="FFCC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261938</xdr:colOff>
      <xdr:row>0</xdr:row>
      <xdr:rowOff>59531</xdr:rowOff>
    </xdr:from>
    <xdr:ext cx="1342390" cy="4318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59531"/>
          <a:ext cx="1342390" cy="431800"/>
        </a:xfrm>
        <a:prstGeom prst="rect">
          <a:avLst/>
        </a:prstGeom>
      </xdr:spPr>
    </xdr:pic>
    <xdr:clientData/>
  </xdr:oneCellAnchor>
  <xdr:oneCellAnchor>
    <xdr:from>
      <xdr:col>13</xdr:col>
      <xdr:colOff>602986</xdr:colOff>
      <xdr:row>0</xdr:row>
      <xdr:rowOff>14817</xdr:rowOff>
    </xdr:from>
    <xdr:ext cx="2369343" cy="52590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5403" y="14817"/>
          <a:ext cx="2369343" cy="525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261938</xdr:colOff>
      <xdr:row>0</xdr:row>
      <xdr:rowOff>59531</xdr:rowOff>
    </xdr:from>
    <xdr:ext cx="1342390" cy="4318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59531"/>
          <a:ext cx="1342390" cy="431800"/>
        </a:xfrm>
        <a:prstGeom prst="rect">
          <a:avLst/>
        </a:prstGeom>
      </xdr:spPr>
    </xdr:pic>
    <xdr:clientData/>
  </xdr:oneCellAnchor>
  <xdr:oneCellAnchor>
    <xdr:from>
      <xdr:col>13</xdr:col>
      <xdr:colOff>895350</xdr:colOff>
      <xdr:row>0</xdr:row>
      <xdr:rowOff>91017</xdr:rowOff>
    </xdr:from>
    <xdr:ext cx="2172229" cy="482154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1017"/>
          <a:ext cx="2172229" cy="482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3-GUPRO-06\archivos%20carlos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602"/>
  <sheetViews>
    <sheetView showGridLines="0" view="pageBreakPreview" zoomScale="60" zoomScaleNormal="90" workbookViewId="0">
      <pane xSplit="14" ySplit="6" topLeftCell="O7" activePane="bottomRight" state="frozen"/>
      <selection activeCell="I26" sqref="I26"/>
      <selection pane="topRight" activeCell="I26" sqref="I26"/>
      <selection pane="bottomLeft" activeCell="I26" sqref="I26"/>
      <selection pane="bottomRight" activeCell="D15" sqref="D15"/>
    </sheetView>
  </sheetViews>
  <sheetFormatPr baseColWidth="10" defaultColWidth="11.42578125" defaultRowHeight="16.5" x14ac:dyDescent="0.25"/>
  <cols>
    <col min="1" max="1" width="9.140625" style="230" customWidth="1"/>
    <col min="2" max="3" width="6.140625" style="230" customWidth="1"/>
    <col min="4" max="4" width="4.85546875" style="230" customWidth="1"/>
    <col min="5" max="5" width="5.5703125" style="230" customWidth="1"/>
    <col min="6" max="6" width="8.140625" style="230" customWidth="1"/>
    <col min="7" max="7" width="4.42578125" style="230" hidden="1" customWidth="1"/>
    <col min="8" max="8" width="4.85546875" style="230" hidden="1" customWidth="1"/>
    <col min="9" max="9" width="5" style="230" hidden="1" customWidth="1"/>
    <col min="10" max="10" width="5.85546875" style="25" customWidth="1"/>
    <col min="11" max="11" width="5.42578125" style="28" customWidth="1"/>
    <col min="12" max="12" width="23.5703125" style="232" hidden="1" customWidth="1"/>
    <col min="13" max="13" width="60.7109375" style="29" customWidth="1"/>
    <col min="14" max="14" width="25" style="31" customWidth="1"/>
    <col min="15" max="16" width="23.42578125" style="232" customWidth="1"/>
    <col min="17" max="17" width="18.28515625" style="219" customWidth="1"/>
    <col min="18" max="18" width="14.5703125" style="219" hidden="1" customWidth="1"/>
    <col min="19" max="19" width="13.28515625" style="176" bestFit="1" customWidth="1"/>
    <col min="20" max="28" width="11.42578125" style="176"/>
    <col min="29" max="16384" width="11.42578125" style="232"/>
  </cols>
  <sheetData>
    <row r="1" spans="1:28" x14ac:dyDescent="0.25">
      <c r="O1" s="370"/>
    </row>
    <row r="2" spans="1:28" x14ac:dyDescent="0.25">
      <c r="O2" s="370"/>
      <c r="P2" s="404"/>
    </row>
    <row r="3" spans="1:28" ht="17.25" thickBot="1" x14ac:dyDescent="0.3">
      <c r="A3" s="534"/>
      <c r="B3" s="535"/>
      <c r="C3" s="535"/>
      <c r="D3" s="535"/>
      <c r="E3" s="536"/>
      <c r="F3" s="535"/>
      <c r="G3" s="537"/>
      <c r="H3" s="535"/>
      <c r="I3" s="187"/>
      <c r="J3" s="46"/>
      <c r="K3" s="2"/>
      <c r="L3" s="1"/>
      <c r="M3" s="3"/>
      <c r="N3" s="538"/>
      <c r="O3" s="539"/>
      <c r="Q3" s="371"/>
      <c r="S3" s="403"/>
    </row>
    <row r="4" spans="1:28" s="4" customFormat="1" ht="25.5" customHeight="1" x14ac:dyDescent="0.25">
      <c r="A4" s="188" t="s">
        <v>243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41"/>
      <c r="M4" s="41"/>
      <c r="N4" s="41"/>
      <c r="O4" s="42"/>
      <c r="P4" s="369"/>
      <c r="Q4" s="371"/>
      <c r="R4" s="219"/>
      <c r="S4" s="176"/>
      <c r="T4" s="176"/>
      <c r="U4" s="176"/>
      <c r="V4" s="176"/>
      <c r="W4" s="176"/>
      <c r="X4" s="176"/>
      <c r="Y4" s="176"/>
      <c r="Z4" s="176"/>
      <c r="AA4" s="176"/>
      <c r="AB4" s="176"/>
    </row>
    <row r="5" spans="1:28" ht="4.5" customHeight="1" thickBot="1" x14ac:dyDescent="0.3">
      <c r="A5" s="540"/>
      <c r="B5" s="541"/>
      <c r="C5" s="541"/>
      <c r="D5" s="541"/>
      <c r="E5" s="542"/>
      <c r="F5" s="542"/>
      <c r="G5" s="543"/>
      <c r="H5" s="543"/>
      <c r="I5" s="187"/>
      <c r="J5" s="46"/>
      <c r="K5" s="2"/>
      <c r="L5" s="1"/>
      <c r="M5" s="3" t="s">
        <v>0</v>
      </c>
      <c r="N5" s="544"/>
      <c r="O5" s="545"/>
      <c r="P5" s="231"/>
    </row>
    <row r="6" spans="1:28" s="5" customFormat="1" ht="65.25" customHeight="1" thickBot="1" x14ac:dyDescent="0.25">
      <c r="A6" s="190" t="s">
        <v>1</v>
      </c>
      <c r="B6" s="56" t="s">
        <v>2</v>
      </c>
      <c r="C6" s="56" t="s">
        <v>3</v>
      </c>
      <c r="D6" s="56" t="s">
        <v>4</v>
      </c>
      <c r="E6" s="56" t="s">
        <v>5</v>
      </c>
      <c r="F6" s="56" t="s">
        <v>6</v>
      </c>
      <c r="G6" s="56" t="s">
        <v>7</v>
      </c>
      <c r="H6" s="56" t="s">
        <v>8</v>
      </c>
      <c r="I6" s="56" t="s">
        <v>9</v>
      </c>
      <c r="J6" s="56" t="s">
        <v>10</v>
      </c>
      <c r="K6" s="56" t="s">
        <v>11</v>
      </c>
      <c r="L6" s="57" t="s">
        <v>12</v>
      </c>
      <c r="M6" s="57" t="s">
        <v>13</v>
      </c>
      <c r="N6" s="58" t="s">
        <v>247</v>
      </c>
      <c r="O6" s="59" t="s">
        <v>14</v>
      </c>
      <c r="P6" s="59" t="s">
        <v>433</v>
      </c>
      <c r="Q6" s="220" t="s">
        <v>426</v>
      </c>
      <c r="R6" s="220" t="s">
        <v>427</v>
      </c>
      <c r="S6" s="177" t="s">
        <v>428</v>
      </c>
      <c r="T6" s="177" t="s">
        <v>429</v>
      </c>
      <c r="U6" s="177" t="s">
        <v>430</v>
      </c>
      <c r="V6" s="177" t="s">
        <v>431</v>
      </c>
      <c r="W6" s="177" t="s">
        <v>432</v>
      </c>
      <c r="X6" s="177" t="s">
        <v>434</v>
      </c>
      <c r="Y6" s="177" t="s">
        <v>435</v>
      </c>
      <c r="Z6" s="177" t="s">
        <v>436</v>
      </c>
      <c r="AA6" s="177" t="s">
        <v>437</v>
      </c>
      <c r="AB6" s="177" t="s">
        <v>438</v>
      </c>
    </row>
    <row r="7" spans="1:28" s="122" customFormat="1" ht="19.5" x14ac:dyDescent="0.25">
      <c r="A7" s="191" t="s">
        <v>22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7" t="str">
        <f t="shared" ref="L7:L70" si="0">CONCATENATE(A7,"-",B7,"-",C7,"-",D7,"-",E7,"-",F7,"-",G7,"-",H7,"-",I7)</f>
        <v>A--------</v>
      </c>
      <c r="M7" s="128" t="s">
        <v>23</v>
      </c>
      <c r="N7" s="129">
        <f>+N8+N367+N413+N487</f>
        <v>358007600000.39856</v>
      </c>
      <c r="O7" s="136"/>
      <c r="P7" s="160"/>
      <c r="Q7" s="221"/>
      <c r="R7" s="221"/>
      <c r="S7" s="173"/>
      <c r="T7" s="173"/>
      <c r="U7" s="173"/>
      <c r="V7" s="173"/>
      <c r="W7" s="173"/>
      <c r="X7" s="173"/>
      <c r="Y7" s="173"/>
      <c r="Z7" s="173"/>
      <c r="AA7" s="173"/>
      <c r="AB7" s="173"/>
    </row>
    <row r="8" spans="1:28" s="79" customFormat="1" ht="18.75" x14ac:dyDescent="0.3">
      <c r="A8" s="192" t="s">
        <v>22</v>
      </c>
      <c r="B8" s="108" t="s">
        <v>29</v>
      </c>
      <c r="C8" s="108"/>
      <c r="D8" s="108"/>
      <c r="E8" s="108"/>
      <c r="F8" s="108"/>
      <c r="G8" s="108"/>
      <c r="H8" s="108"/>
      <c r="I8" s="108"/>
      <c r="J8" s="108"/>
      <c r="K8" s="108"/>
      <c r="L8" s="109" t="str">
        <f t="shared" si="0"/>
        <v>A-02-------</v>
      </c>
      <c r="M8" s="110" t="s">
        <v>30</v>
      </c>
      <c r="N8" s="111">
        <f>+N9+N47</f>
        <v>212416600000</v>
      </c>
      <c r="O8" s="137"/>
      <c r="P8" s="110"/>
      <c r="Q8" s="222"/>
      <c r="R8" s="222"/>
      <c r="S8" s="184"/>
      <c r="T8" s="184"/>
      <c r="U8" s="184"/>
      <c r="V8" s="184"/>
      <c r="W8" s="184"/>
      <c r="X8" s="184"/>
      <c r="Y8" s="184"/>
      <c r="Z8" s="184"/>
      <c r="AA8" s="184"/>
      <c r="AB8" s="184"/>
    </row>
    <row r="9" spans="1:28" s="73" customFormat="1" ht="17.25" x14ac:dyDescent="0.3">
      <c r="A9" s="193" t="s">
        <v>22</v>
      </c>
      <c r="B9" s="104" t="s">
        <v>29</v>
      </c>
      <c r="C9" s="104" t="s">
        <v>24</v>
      </c>
      <c r="D9" s="104"/>
      <c r="E9" s="104"/>
      <c r="F9" s="104"/>
      <c r="G9" s="104"/>
      <c r="H9" s="104"/>
      <c r="I9" s="104"/>
      <c r="J9" s="104"/>
      <c r="K9" s="104"/>
      <c r="L9" s="105" t="str">
        <f t="shared" si="0"/>
        <v>A-02-01------</v>
      </c>
      <c r="M9" s="106" t="s">
        <v>31</v>
      </c>
      <c r="N9" s="107">
        <f>+N10+N31</f>
        <v>2903700000</v>
      </c>
      <c r="O9" s="138"/>
      <c r="P9" s="106"/>
      <c r="Q9" s="221"/>
      <c r="R9" s="221"/>
      <c r="S9" s="178"/>
      <c r="T9" s="178"/>
      <c r="U9" s="178"/>
      <c r="V9" s="178"/>
      <c r="W9" s="178"/>
      <c r="X9" s="178"/>
      <c r="Y9" s="178"/>
      <c r="Z9" s="178"/>
      <c r="AA9" s="178"/>
      <c r="AB9" s="178"/>
    </row>
    <row r="10" spans="1:28" s="65" customFormat="1" ht="15.75" x14ac:dyDescent="0.25">
      <c r="A10" s="194" t="s">
        <v>22</v>
      </c>
      <c r="B10" s="86" t="s">
        <v>29</v>
      </c>
      <c r="C10" s="86" t="s">
        <v>24</v>
      </c>
      <c r="D10" s="86"/>
      <c r="E10" s="86"/>
      <c r="F10" s="86"/>
      <c r="G10" s="86"/>
      <c r="H10" s="86"/>
      <c r="I10" s="86"/>
      <c r="J10" s="86">
        <v>10</v>
      </c>
      <c r="K10" s="86"/>
      <c r="L10" s="87" t="str">
        <f t="shared" si="0"/>
        <v>A-02-01------</v>
      </c>
      <c r="M10" s="88" t="s">
        <v>31</v>
      </c>
      <c r="N10" s="89">
        <f>+N11</f>
        <v>868600000</v>
      </c>
      <c r="O10" s="139"/>
      <c r="P10" s="88"/>
      <c r="Q10" s="221"/>
      <c r="R10" s="221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</row>
    <row r="11" spans="1:28" s="7" customFormat="1" x14ac:dyDescent="0.25">
      <c r="A11" s="195" t="s">
        <v>22</v>
      </c>
      <c r="B11" s="66" t="s">
        <v>29</v>
      </c>
      <c r="C11" s="66" t="s">
        <v>24</v>
      </c>
      <c r="D11" s="66" t="s">
        <v>24</v>
      </c>
      <c r="E11" s="66"/>
      <c r="F11" s="66"/>
      <c r="G11" s="66"/>
      <c r="H11" s="66"/>
      <c r="I11" s="66"/>
      <c r="J11" s="66">
        <v>10</v>
      </c>
      <c r="K11" s="66"/>
      <c r="L11" s="67" t="str">
        <f t="shared" si="0"/>
        <v>A-02-01-01-----</v>
      </c>
      <c r="M11" s="13" t="s">
        <v>32</v>
      </c>
      <c r="N11" s="10">
        <f>+N12+N18+N28</f>
        <v>868600000</v>
      </c>
      <c r="O11" s="9"/>
      <c r="P11" s="13"/>
      <c r="Q11" s="221"/>
      <c r="R11" s="221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</row>
    <row r="12" spans="1:28" s="7" customFormat="1" ht="33" x14ac:dyDescent="0.25">
      <c r="A12" s="196" t="s">
        <v>22</v>
      </c>
      <c r="B12" s="15" t="s">
        <v>29</v>
      </c>
      <c r="C12" s="15" t="s">
        <v>24</v>
      </c>
      <c r="D12" s="15" t="s">
        <v>24</v>
      </c>
      <c r="E12" s="15" t="s">
        <v>33</v>
      </c>
      <c r="F12" s="15"/>
      <c r="G12" s="15"/>
      <c r="H12" s="15"/>
      <c r="I12" s="15"/>
      <c r="J12" s="15">
        <v>10</v>
      </c>
      <c r="K12" s="15"/>
      <c r="L12" s="8" t="str">
        <f t="shared" si="0"/>
        <v>A-02-01-01-003----</v>
      </c>
      <c r="M12" s="13" t="s">
        <v>34</v>
      </c>
      <c r="N12" s="10">
        <f>+N13</f>
        <v>200000000</v>
      </c>
      <c r="O12" s="140"/>
      <c r="P12" s="40"/>
      <c r="Q12" s="221"/>
      <c r="R12" s="221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</row>
    <row r="13" spans="1:28" s="7" customFormat="1" ht="33" x14ac:dyDescent="0.25">
      <c r="A13" s="196" t="s">
        <v>22</v>
      </c>
      <c r="B13" s="15" t="s">
        <v>29</v>
      </c>
      <c r="C13" s="15" t="s">
        <v>24</v>
      </c>
      <c r="D13" s="15" t="s">
        <v>24</v>
      </c>
      <c r="E13" s="15" t="s">
        <v>33</v>
      </c>
      <c r="F13" s="15" t="s">
        <v>35</v>
      </c>
      <c r="G13" s="15"/>
      <c r="H13" s="15"/>
      <c r="I13" s="15"/>
      <c r="J13" s="15">
        <v>10</v>
      </c>
      <c r="K13" s="15"/>
      <c r="L13" s="8" t="str">
        <f t="shared" si="0"/>
        <v>A-02-01-01-003-008---</v>
      </c>
      <c r="M13" s="13" t="s">
        <v>321</v>
      </c>
      <c r="N13" s="10">
        <f>SUM(N14:N17)</f>
        <v>200000000</v>
      </c>
      <c r="O13" s="140"/>
      <c r="P13" s="40"/>
      <c r="Q13" s="221"/>
      <c r="R13" s="221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</row>
    <row r="14" spans="1:28" x14ac:dyDescent="0.25">
      <c r="A14" s="196" t="s">
        <v>22</v>
      </c>
      <c r="B14" s="15" t="s">
        <v>29</v>
      </c>
      <c r="C14" s="15" t="s">
        <v>24</v>
      </c>
      <c r="D14" s="15" t="s">
        <v>24</v>
      </c>
      <c r="E14" s="15" t="s">
        <v>33</v>
      </c>
      <c r="F14" s="15" t="s">
        <v>35</v>
      </c>
      <c r="G14" s="12"/>
      <c r="H14" s="12"/>
      <c r="I14" s="12"/>
      <c r="J14" s="12">
        <v>10</v>
      </c>
      <c r="K14" s="12">
        <v>201</v>
      </c>
      <c r="L14" s="8" t="str">
        <f t="shared" si="0"/>
        <v>A-02-01-01-003-008---</v>
      </c>
      <c r="M14" s="14" t="s">
        <v>36</v>
      </c>
      <c r="N14" s="11">
        <v>30000000</v>
      </c>
      <c r="O14" s="141" t="s">
        <v>37</v>
      </c>
      <c r="P14" s="161" t="s">
        <v>469</v>
      </c>
      <c r="Q14" s="223" t="s">
        <v>439</v>
      </c>
      <c r="R14" s="223">
        <v>1</v>
      </c>
      <c r="S14" s="180" t="s">
        <v>935</v>
      </c>
      <c r="T14" s="180">
        <v>90</v>
      </c>
      <c r="U14" s="180" t="s">
        <v>455</v>
      </c>
      <c r="V14" s="180" t="s">
        <v>455</v>
      </c>
      <c r="W14" s="180" t="s">
        <v>455</v>
      </c>
      <c r="X14" s="186">
        <v>43903</v>
      </c>
      <c r="Y14" s="180"/>
      <c r="Z14" s="180"/>
      <c r="AA14" s="180"/>
      <c r="AB14" s="180"/>
    </row>
    <row r="15" spans="1:28" ht="33" x14ac:dyDescent="0.25">
      <c r="A15" s="196" t="s">
        <v>22</v>
      </c>
      <c r="B15" s="15" t="s">
        <v>29</v>
      </c>
      <c r="C15" s="15" t="s">
        <v>24</v>
      </c>
      <c r="D15" s="15" t="s">
        <v>24</v>
      </c>
      <c r="E15" s="15" t="s">
        <v>33</v>
      </c>
      <c r="F15" s="15" t="s">
        <v>35</v>
      </c>
      <c r="G15" s="12"/>
      <c r="H15" s="12"/>
      <c r="I15" s="12"/>
      <c r="J15" s="12">
        <v>10</v>
      </c>
      <c r="K15" s="12">
        <v>202</v>
      </c>
      <c r="L15" s="8" t="str">
        <f t="shared" si="0"/>
        <v>A-02-01-01-003-008---</v>
      </c>
      <c r="M15" s="14" t="s">
        <v>1051</v>
      </c>
      <c r="N15" s="11">
        <f>100000000-20000000</f>
        <v>80000000</v>
      </c>
      <c r="O15" s="141" t="s">
        <v>27</v>
      </c>
      <c r="P15" s="161" t="s">
        <v>469</v>
      </c>
      <c r="Q15" s="223" t="s">
        <v>439</v>
      </c>
      <c r="R15" s="223">
        <v>1</v>
      </c>
      <c r="S15" s="180" t="s">
        <v>935</v>
      </c>
      <c r="T15" s="180">
        <v>90</v>
      </c>
      <c r="U15" s="180" t="s">
        <v>455</v>
      </c>
      <c r="V15" s="180" t="s">
        <v>455</v>
      </c>
      <c r="W15" s="180" t="s">
        <v>455</v>
      </c>
      <c r="X15" s="186">
        <v>43903</v>
      </c>
      <c r="Y15" s="180"/>
      <c r="Z15" s="180"/>
      <c r="AA15" s="180"/>
      <c r="AB15" s="180"/>
    </row>
    <row r="16" spans="1:28" x14ac:dyDescent="0.25">
      <c r="A16" s="196" t="s">
        <v>22</v>
      </c>
      <c r="B16" s="15" t="s">
        <v>29</v>
      </c>
      <c r="C16" s="15" t="s">
        <v>24</v>
      </c>
      <c r="D16" s="15" t="s">
        <v>24</v>
      </c>
      <c r="E16" s="15" t="s">
        <v>33</v>
      </c>
      <c r="F16" s="15" t="s">
        <v>35</v>
      </c>
      <c r="G16" s="12"/>
      <c r="H16" s="12"/>
      <c r="I16" s="12"/>
      <c r="J16" s="12">
        <v>10</v>
      </c>
      <c r="K16" s="12">
        <v>203</v>
      </c>
      <c r="L16" s="8" t="str">
        <f t="shared" si="0"/>
        <v>A-02-01-01-003-008---</v>
      </c>
      <c r="M16" s="14" t="s">
        <v>250</v>
      </c>
      <c r="N16" s="11">
        <f>100000000-20000000</f>
        <v>80000000</v>
      </c>
      <c r="O16" s="141" t="s">
        <v>37</v>
      </c>
      <c r="P16" s="161" t="s">
        <v>469</v>
      </c>
      <c r="Q16" s="223" t="s">
        <v>439</v>
      </c>
      <c r="R16" s="223">
        <v>1</v>
      </c>
      <c r="S16" s="180" t="s">
        <v>935</v>
      </c>
      <c r="T16" s="180">
        <v>90</v>
      </c>
      <c r="U16" s="180" t="s">
        <v>455</v>
      </c>
      <c r="V16" s="180" t="s">
        <v>455</v>
      </c>
      <c r="W16" s="180" t="s">
        <v>455</v>
      </c>
      <c r="X16" s="186">
        <v>43903</v>
      </c>
      <c r="Y16" s="180"/>
      <c r="Z16" s="180"/>
      <c r="AA16" s="180"/>
      <c r="AB16" s="180"/>
    </row>
    <row r="17" spans="1:28" ht="33" x14ac:dyDescent="0.25">
      <c r="A17" s="196" t="s">
        <v>22</v>
      </c>
      <c r="B17" s="15" t="s">
        <v>29</v>
      </c>
      <c r="C17" s="15" t="s">
        <v>24</v>
      </c>
      <c r="D17" s="15" t="s">
        <v>24</v>
      </c>
      <c r="E17" s="15" t="s">
        <v>33</v>
      </c>
      <c r="F17" s="15" t="s">
        <v>35</v>
      </c>
      <c r="G17" s="12"/>
      <c r="H17" s="12"/>
      <c r="I17" s="12"/>
      <c r="J17" s="12">
        <v>10</v>
      </c>
      <c r="K17" s="12">
        <v>204</v>
      </c>
      <c r="L17" s="8" t="str">
        <f t="shared" si="0"/>
        <v>A-02-01-01-003-008---</v>
      </c>
      <c r="M17" s="14" t="s">
        <v>311</v>
      </c>
      <c r="N17" s="11">
        <v>10000000</v>
      </c>
      <c r="O17" s="141" t="s">
        <v>27</v>
      </c>
      <c r="P17" s="161" t="s">
        <v>469</v>
      </c>
      <c r="Q17" s="223" t="s">
        <v>439</v>
      </c>
      <c r="R17" s="223">
        <v>1</v>
      </c>
      <c r="S17" s="180" t="s">
        <v>935</v>
      </c>
      <c r="T17" s="180">
        <v>90</v>
      </c>
      <c r="U17" s="180" t="s">
        <v>455</v>
      </c>
      <c r="V17" s="180" t="s">
        <v>455</v>
      </c>
      <c r="W17" s="180" t="s">
        <v>455</v>
      </c>
      <c r="X17" s="186">
        <v>43903</v>
      </c>
      <c r="Y17" s="180"/>
      <c r="Z17" s="180"/>
      <c r="AA17" s="180"/>
      <c r="AB17" s="180"/>
    </row>
    <row r="18" spans="1:28" s="7" customFormat="1" x14ac:dyDescent="0.25">
      <c r="A18" s="196" t="s">
        <v>22</v>
      </c>
      <c r="B18" s="15" t="s">
        <v>29</v>
      </c>
      <c r="C18" s="15" t="s">
        <v>24</v>
      </c>
      <c r="D18" s="15" t="s">
        <v>24</v>
      </c>
      <c r="E18" s="15" t="s">
        <v>41</v>
      </c>
      <c r="F18" s="15"/>
      <c r="G18" s="15"/>
      <c r="H18" s="15"/>
      <c r="I18" s="15"/>
      <c r="J18" s="15">
        <v>10</v>
      </c>
      <c r="K18" s="15"/>
      <c r="L18" s="44" t="str">
        <f t="shared" si="0"/>
        <v>A-02-01-01-004----</v>
      </c>
      <c r="M18" s="13" t="s">
        <v>42</v>
      </c>
      <c r="N18" s="10">
        <f>+N19+N21+N24</f>
        <v>662500000</v>
      </c>
      <c r="O18" s="140"/>
      <c r="P18" s="40"/>
      <c r="Q18" s="221"/>
      <c r="R18" s="221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</row>
    <row r="19" spans="1:28" s="7" customFormat="1" x14ac:dyDescent="0.25">
      <c r="A19" s="196" t="s">
        <v>22</v>
      </c>
      <c r="B19" s="15" t="s">
        <v>29</v>
      </c>
      <c r="C19" s="15" t="s">
        <v>24</v>
      </c>
      <c r="D19" s="15" t="s">
        <v>24</v>
      </c>
      <c r="E19" s="15" t="s">
        <v>41</v>
      </c>
      <c r="F19" s="15" t="s">
        <v>33</v>
      </c>
      <c r="G19" s="15"/>
      <c r="H19" s="15"/>
      <c r="I19" s="15"/>
      <c r="J19" s="15">
        <v>10</v>
      </c>
      <c r="K19" s="15"/>
      <c r="L19" s="44" t="str">
        <f t="shared" si="0"/>
        <v>A-02-01-01-004-003---</v>
      </c>
      <c r="M19" s="13" t="s">
        <v>43</v>
      </c>
      <c r="N19" s="10">
        <f>+N20</f>
        <v>10000000</v>
      </c>
      <c r="O19" s="140"/>
      <c r="P19" s="40"/>
      <c r="Q19" s="221"/>
      <c r="R19" s="221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</row>
    <row r="20" spans="1:28" x14ac:dyDescent="0.25">
      <c r="A20" s="196" t="s">
        <v>22</v>
      </c>
      <c r="B20" s="15" t="s">
        <v>29</v>
      </c>
      <c r="C20" s="15" t="s">
        <v>24</v>
      </c>
      <c r="D20" s="15" t="s">
        <v>24</v>
      </c>
      <c r="E20" s="15" t="s">
        <v>41</v>
      </c>
      <c r="F20" s="15" t="s">
        <v>33</v>
      </c>
      <c r="G20" s="12"/>
      <c r="H20" s="12"/>
      <c r="I20" s="12"/>
      <c r="J20" s="12">
        <v>10</v>
      </c>
      <c r="K20" s="12">
        <v>205</v>
      </c>
      <c r="L20" s="8" t="str">
        <f t="shared" si="0"/>
        <v>A-02-01-01-004-003---</v>
      </c>
      <c r="M20" s="14" t="s">
        <v>406</v>
      </c>
      <c r="N20" s="90">
        <v>10000000</v>
      </c>
      <c r="O20" s="141" t="s">
        <v>37</v>
      </c>
      <c r="P20" s="161" t="s">
        <v>444</v>
      </c>
      <c r="Q20" s="223" t="s">
        <v>440</v>
      </c>
      <c r="R20" s="223">
        <v>2</v>
      </c>
      <c r="S20" s="180" t="s">
        <v>914</v>
      </c>
      <c r="T20" s="180">
        <v>30</v>
      </c>
      <c r="U20" s="180" t="s">
        <v>455</v>
      </c>
      <c r="V20" s="180" t="s">
        <v>455</v>
      </c>
      <c r="W20" s="180" t="s">
        <v>455</v>
      </c>
      <c r="X20" s="186">
        <v>43864</v>
      </c>
      <c r="Y20" s="180"/>
      <c r="Z20" s="180"/>
      <c r="AA20" s="180"/>
      <c r="AB20" s="180"/>
    </row>
    <row r="21" spans="1:28" s="7" customFormat="1" x14ac:dyDescent="0.25">
      <c r="A21" s="196" t="s">
        <v>22</v>
      </c>
      <c r="B21" s="15" t="s">
        <v>29</v>
      </c>
      <c r="C21" s="15" t="s">
        <v>24</v>
      </c>
      <c r="D21" s="15" t="s">
        <v>24</v>
      </c>
      <c r="E21" s="15" t="s">
        <v>41</v>
      </c>
      <c r="F21" s="15" t="s">
        <v>45</v>
      </c>
      <c r="G21" s="15"/>
      <c r="H21" s="15"/>
      <c r="I21" s="15"/>
      <c r="J21" s="15">
        <v>10</v>
      </c>
      <c r="K21" s="15"/>
      <c r="L21" s="44" t="s">
        <v>323</v>
      </c>
      <c r="M21" s="13" t="s">
        <v>46</v>
      </c>
      <c r="N21" s="45">
        <f>SUM(N22:N23)</f>
        <v>117500000</v>
      </c>
      <c r="O21" s="140"/>
      <c r="P21" s="40"/>
      <c r="Q21" s="221"/>
      <c r="R21" s="221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</row>
    <row r="22" spans="1:28" x14ac:dyDescent="0.25">
      <c r="A22" s="196" t="s">
        <v>22</v>
      </c>
      <c r="B22" s="15" t="s">
        <v>29</v>
      </c>
      <c r="C22" s="15" t="s">
        <v>24</v>
      </c>
      <c r="D22" s="15" t="s">
        <v>24</v>
      </c>
      <c r="E22" s="15" t="s">
        <v>41</v>
      </c>
      <c r="F22" s="15" t="s">
        <v>45</v>
      </c>
      <c r="G22" s="12"/>
      <c r="H22" s="12"/>
      <c r="I22" s="12"/>
      <c r="J22" s="12">
        <v>10</v>
      </c>
      <c r="K22" s="12">
        <v>206</v>
      </c>
      <c r="L22" s="8" t="str">
        <f>CONCATENATE(A22,"-",B22,"-",C22,"-",D22,"-",E22,"-",F22,"-",G22,"-",H22,"-",I22)</f>
        <v>A-02-01-01-004-005---</v>
      </c>
      <c r="M22" s="14" t="s">
        <v>90</v>
      </c>
      <c r="N22" s="11">
        <v>87500000</v>
      </c>
      <c r="O22" s="141" t="s">
        <v>37</v>
      </c>
      <c r="P22" s="141" t="s">
        <v>48</v>
      </c>
      <c r="Q22" s="223" t="s">
        <v>439</v>
      </c>
      <c r="R22" s="223">
        <v>3</v>
      </c>
      <c r="S22" s="180" t="s">
        <v>935</v>
      </c>
      <c r="T22" s="180">
        <v>45</v>
      </c>
      <c r="U22" s="180" t="s">
        <v>455</v>
      </c>
      <c r="V22" s="180" t="s">
        <v>455</v>
      </c>
      <c r="W22" s="180" t="s">
        <v>455</v>
      </c>
      <c r="X22" s="186">
        <v>43882</v>
      </c>
      <c r="Y22" s="180"/>
      <c r="Z22" s="180"/>
      <c r="AA22" s="180"/>
      <c r="AB22" s="180"/>
    </row>
    <row r="23" spans="1:28" x14ac:dyDescent="0.25">
      <c r="A23" s="196" t="s">
        <v>22</v>
      </c>
      <c r="B23" s="15" t="s">
        <v>29</v>
      </c>
      <c r="C23" s="15" t="s">
        <v>24</v>
      </c>
      <c r="D23" s="15" t="s">
        <v>24</v>
      </c>
      <c r="E23" s="15" t="s">
        <v>41</v>
      </c>
      <c r="F23" s="15" t="s">
        <v>45</v>
      </c>
      <c r="G23" s="12"/>
      <c r="H23" s="12"/>
      <c r="I23" s="12"/>
      <c r="J23" s="12">
        <v>10</v>
      </c>
      <c r="K23" s="12">
        <v>207</v>
      </c>
      <c r="L23" s="8" t="str">
        <f>CONCATENATE(A23,"-",B23,"-",C23,"-",D23,"-",E23,"-",F23,"-",G23,"-",H23,"-",I23)</f>
        <v>A-02-01-01-004-005---</v>
      </c>
      <c r="M23" s="14" t="s">
        <v>320</v>
      </c>
      <c r="N23" s="11">
        <v>30000000</v>
      </c>
      <c r="O23" s="141" t="s">
        <v>37</v>
      </c>
      <c r="P23" s="141" t="s">
        <v>48</v>
      </c>
      <c r="Q23" s="223" t="s">
        <v>439</v>
      </c>
      <c r="R23" s="223">
        <v>3</v>
      </c>
      <c r="S23" s="180" t="s">
        <v>935</v>
      </c>
      <c r="T23" s="180">
        <v>45</v>
      </c>
      <c r="U23" s="180" t="s">
        <v>455</v>
      </c>
      <c r="V23" s="180" t="s">
        <v>455</v>
      </c>
      <c r="W23" s="180" t="s">
        <v>455</v>
      </c>
      <c r="X23" s="186">
        <v>43882</v>
      </c>
      <c r="Y23" s="180"/>
      <c r="Z23" s="180"/>
      <c r="AA23" s="180"/>
      <c r="AB23" s="180"/>
    </row>
    <row r="24" spans="1:28" s="7" customFormat="1" ht="18" customHeight="1" x14ac:dyDescent="0.25">
      <c r="A24" s="196" t="s">
        <v>22</v>
      </c>
      <c r="B24" s="15" t="s">
        <v>29</v>
      </c>
      <c r="C24" s="15" t="s">
        <v>24</v>
      </c>
      <c r="D24" s="15" t="s">
        <v>24</v>
      </c>
      <c r="E24" s="15" t="s">
        <v>41</v>
      </c>
      <c r="F24" s="15" t="s">
        <v>47</v>
      </c>
      <c r="G24" s="15"/>
      <c r="H24" s="15"/>
      <c r="I24" s="15"/>
      <c r="J24" s="15">
        <v>10</v>
      </c>
      <c r="K24" s="15"/>
      <c r="L24" s="44" t="str">
        <f t="shared" ref="L24" si="1">CONCATENATE(A24,"-",B24,"-",C24,"-",D24,"-",E24,"-",F24,"-",G24,"-",H24,"-",I24)</f>
        <v>A-02-01-01-004-007---</v>
      </c>
      <c r="M24" s="13" t="s">
        <v>324</v>
      </c>
      <c r="N24" s="10">
        <f>SUM(N25:N27)</f>
        <v>535000000</v>
      </c>
      <c r="O24" s="140"/>
      <c r="P24" s="40"/>
      <c r="Q24" s="221"/>
      <c r="R24" s="221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</row>
    <row r="25" spans="1:28" ht="33" x14ac:dyDescent="0.25">
      <c r="A25" s="196" t="s">
        <v>22</v>
      </c>
      <c r="B25" s="15" t="s">
        <v>29</v>
      </c>
      <c r="C25" s="15" t="s">
        <v>24</v>
      </c>
      <c r="D25" s="15" t="s">
        <v>24</v>
      </c>
      <c r="E25" s="15" t="s">
        <v>41</v>
      </c>
      <c r="F25" s="15" t="s">
        <v>47</v>
      </c>
      <c r="G25" s="12"/>
      <c r="H25" s="12"/>
      <c r="I25" s="12"/>
      <c r="J25" s="12">
        <v>10</v>
      </c>
      <c r="K25" s="12">
        <v>208</v>
      </c>
      <c r="L25" s="8" t="str">
        <f>CONCATENATE(A25,"-",B25,"-",C25,"-",D25,"-",E25,"-",F25,"-",G25,"-",H25,"-",I25)</f>
        <v>A-02-01-01-004-007---</v>
      </c>
      <c r="M25" s="14" t="s">
        <v>322</v>
      </c>
      <c r="N25" s="90">
        <v>20000000</v>
      </c>
      <c r="O25" s="141" t="s">
        <v>17</v>
      </c>
      <c r="P25" s="141" t="s">
        <v>48</v>
      </c>
      <c r="Q25" s="223" t="s">
        <v>439</v>
      </c>
      <c r="R25" s="223">
        <v>3</v>
      </c>
      <c r="S25" s="180" t="s">
        <v>935</v>
      </c>
      <c r="T25" s="180">
        <v>45</v>
      </c>
      <c r="U25" s="180" t="s">
        <v>455</v>
      </c>
      <c r="V25" s="180" t="s">
        <v>455</v>
      </c>
      <c r="W25" s="180" t="s">
        <v>455</v>
      </c>
      <c r="X25" s="186">
        <v>43882</v>
      </c>
      <c r="Y25" s="180"/>
      <c r="Z25" s="180"/>
      <c r="AA25" s="180"/>
      <c r="AB25" s="180"/>
    </row>
    <row r="26" spans="1:28" ht="25.5" x14ac:dyDescent="0.25">
      <c r="A26" s="196" t="s">
        <v>22</v>
      </c>
      <c r="B26" s="15" t="s">
        <v>29</v>
      </c>
      <c r="C26" s="15" t="s">
        <v>24</v>
      </c>
      <c r="D26" s="15" t="s">
        <v>24</v>
      </c>
      <c r="E26" s="15" t="s">
        <v>41</v>
      </c>
      <c r="F26" s="15" t="s">
        <v>47</v>
      </c>
      <c r="G26" s="12"/>
      <c r="H26" s="12"/>
      <c r="I26" s="12"/>
      <c r="J26" s="12">
        <v>10</v>
      </c>
      <c r="K26" s="12">
        <v>209</v>
      </c>
      <c r="L26" s="8" t="str">
        <f>CONCATENATE(A26,"-",B26,"-",C26,"-",D26,"-",E26,"-",F26,"-",G26,"-",H26,"-",I26)</f>
        <v>A-02-01-01-004-007---</v>
      </c>
      <c r="M26" s="14" t="s">
        <v>332</v>
      </c>
      <c r="N26" s="90">
        <v>5000000</v>
      </c>
      <c r="O26" s="141" t="s">
        <v>17</v>
      </c>
      <c r="P26" s="141" t="s">
        <v>48</v>
      </c>
      <c r="Q26" s="223" t="s">
        <v>442</v>
      </c>
      <c r="R26" s="223">
        <v>4</v>
      </c>
      <c r="S26" s="180" t="s">
        <v>914</v>
      </c>
      <c r="T26" s="180">
        <v>45</v>
      </c>
      <c r="U26" s="180" t="s">
        <v>455</v>
      </c>
      <c r="V26" s="180" t="s">
        <v>455</v>
      </c>
      <c r="W26" s="180" t="s">
        <v>455</v>
      </c>
      <c r="X26" s="186">
        <v>43893</v>
      </c>
      <c r="Y26" s="180"/>
      <c r="Z26" s="180"/>
      <c r="AA26" s="180"/>
      <c r="AB26" s="180"/>
    </row>
    <row r="27" spans="1:28" ht="18" customHeight="1" x14ac:dyDescent="0.25">
      <c r="A27" s="196" t="s">
        <v>22</v>
      </c>
      <c r="B27" s="15" t="s">
        <v>29</v>
      </c>
      <c r="C27" s="15" t="s">
        <v>24</v>
      </c>
      <c r="D27" s="15" t="s">
        <v>24</v>
      </c>
      <c r="E27" s="15" t="s">
        <v>41</v>
      </c>
      <c r="F27" s="15" t="s">
        <v>47</v>
      </c>
      <c r="G27" s="12"/>
      <c r="H27" s="12"/>
      <c r="I27" s="12"/>
      <c r="J27" s="15">
        <v>10</v>
      </c>
      <c r="K27" s="12">
        <v>210</v>
      </c>
      <c r="L27" s="8" t="str">
        <f>CONCATENATE(A27,"-",B27,"-",C27,"-",D27,"-",E27,"-",F27,"-",G27,"-",H27,"-",I27)</f>
        <v>A-02-01-01-004-007---</v>
      </c>
      <c r="M27" s="14" t="s">
        <v>441</v>
      </c>
      <c r="N27" s="11">
        <v>510000000</v>
      </c>
      <c r="O27" s="141" t="s">
        <v>48</v>
      </c>
      <c r="P27" s="172" t="s">
        <v>48</v>
      </c>
      <c r="Q27" s="224" t="s">
        <v>443</v>
      </c>
      <c r="R27" s="223">
        <v>5</v>
      </c>
      <c r="S27" s="180" t="s">
        <v>919</v>
      </c>
      <c r="T27" s="180">
        <v>90</v>
      </c>
      <c r="U27" s="180" t="s">
        <v>455</v>
      </c>
      <c r="V27" s="180" t="s">
        <v>455</v>
      </c>
      <c r="W27" s="180" t="s">
        <v>455</v>
      </c>
      <c r="X27" s="186">
        <v>43882</v>
      </c>
      <c r="Y27" s="180"/>
      <c r="Z27" s="180"/>
      <c r="AA27" s="180"/>
      <c r="AB27" s="180"/>
    </row>
    <row r="28" spans="1:28" s="7" customFormat="1" x14ac:dyDescent="0.25">
      <c r="A28" s="196" t="s">
        <v>22</v>
      </c>
      <c r="B28" s="15" t="s">
        <v>29</v>
      </c>
      <c r="C28" s="15" t="s">
        <v>24</v>
      </c>
      <c r="D28" s="15" t="s">
        <v>24</v>
      </c>
      <c r="E28" s="197" t="s">
        <v>49</v>
      </c>
      <c r="F28" s="15"/>
      <c r="G28" s="15"/>
      <c r="H28" s="15"/>
      <c r="I28" s="15"/>
      <c r="J28" s="15">
        <v>10</v>
      </c>
      <c r="K28" s="15"/>
      <c r="L28" s="8" t="str">
        <f t="shared" ref="L28:L32" si="2">CONCATENATE(A28,"-",B28,"-",C28,"-",D28,"-",E28,"-",F28,"-",G28,"-",H28,"-",I28)</f>
        <v>A-02-01-01-006----</v>
      </c>
      <c r="M28" s="13" t="s">
        <v>319</v>
      </c>
      <c r="N28" s="10">
        <f>+N29</f>
        <v>6100000</v>
      </c>
      <c r="O28" s="140"/>
      <c r="P28" s="40"/>
      <c r="Q28" s="221"/>
      <c r="R28" s="221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</row>
    <row r="29" spans="1:28" s="7" customFormat="1" x14ac:dyDescent="0.25">
      <c r="A29" s="196" t="s">
        <v>22</v>
      </c>
      <c r="B29" s="15" t="s">
        <v>29</v>
      </c>
      <c r="C29" s="15" t="s">
        <v>24</v>
      </c>
      <c r="D29" s="15" t="s">
        <v>24</v>
      </c>
      <c r="E29" s="15" t="s">
        <v>49</v>
      </c>
      <c r="F29" s="15" t="s">
        <v>50</v>
      </c>
      <c r="G29" s="15"/>
      <c r="H29" s="15"/>
      <c r="I29" s="15"/>
      <c r="J29" s="15">
        <v>10</v>
      </c>
      <c r="K29" s="15"/>
      <c r="L29" s="84" t="str">
        <f t="shared" si="2"/>
        <v>A-02-01-01-006-002---</v>
      </c>
      <c r="M29" s="13" t="s">
        <v>325</v>
      </c>
      <c r="N29" s="10">
        <f>+N30</f>
        <v>6100000</v>
      </c>
      <c r="O29" s="140"/>
      <c r="P29" s="40"/>
      <c r="Q29" s="221"/>
      <c r="R29" s="221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</row>
    <row r="30" spans="1:28" x14ac:dyDescent="0.25">
      <c r="A30" s="196" t="s">
        <v>22</v>
      </c>
      <c r="B30" s="15" t="s">
        <v>29</v>
      </c>
      <c r="C30" s="15" t="s">
        <v>24</v>
      </c>
      <c r="D30" s="15" t="s">
        <v>24</v>
      </c>
      <c r="E30" s="15" t="s">
        <v>49</v>
      </c>
      <c r="F30" s="15" t="s">
        <v>50</v>
      </c>
      <c r="G30" s="12"/>
      <c r="H30" s="12"/>
      <c r="I30" s="12"/>
      <c r="J30" s="12">
        <v>10</v>
      </c>
      <c r="K30" s="12">
        <v>211</v>
      </c>
      <c r="L30" s="8" t="str">
        <f t="shared" si="2"/>
        <v>A-02-01-01-006-002---</v>
      </c>
      <c r="M30" s="14" t="s">
        <v>329</v>
      </c>
      <c r="N30" s="90">
        <v>6100000</v>
      </c>
      <c r="O30" s="141" t="s">
        <v>37</v>
      </c>
      <c r="P30" s="141" t="s">
        <v>48</v>
      </c>
      <c r="Q30" s="223" t="s">
        <v>440</v>
      </c>
      <c r="R30" s="223">
        <v>6</v>
      </c>
      <c r="S30" s="180" t="s">
        <v>936</v>
      </c>
      <c r="T30" s="180">
        <v>30</v>
      </c>
      <c r="U30" s="180" t="s">
        <v>455</v>
      </c>
      <c r="V30" s="180" t="s">
        <v>455</v>
      </c>
      <c r="W30" s="180" t="s">
        <v>455</v>
      </c>
      <c r="X30" s="186">
        <v>43854</v>
      </c>
      <c r="Y30" s="180"/>
      <c r="Z30" s="180"/>
      <c r="AA30" s="180"/>
      <c r="AB30" s="180"/>
    </row>
    <row r="31" spans="1:28" s="65" customFormat="1" ht="30" customHeight="1" x14ac:dyDescent="0.25">
      <c r="A31" s="198" t="s">
        <v>22</v>
      </c>
      <c r="B31" s="81" t="s">
        <v>29</v>
      </c>
      <c r="C31" s="81" t="s">
        <v>24</v>
      </c>
      <c r="D31" s="81"/>
      <c r="E31" s="81"/>
      <c r="F31" s="81"/>
      <c r="G31" s="81"/>
      <c r="H31" s="81"/>
      <c r="I31" s="81"/>
      <c r="J31" s="81" t="s">
        <v>407</v>
      </c>
      <c r="K31" s="81"/>
      <c r="L31" s="85" t="str">
        <f t="shared" si="2"/>
        <v>A-02-01------</v>
      </c>
      <c r="M31" s="82" t="s">
        <v>31</v>
      </c>
      <c r="N31" s="83">
        <f>+N32</f>
        <v>2035100000</v>
      </c>
      <c r="O31" s="142"/>
      <c r="P31" s="82"/>
      <c r="Q31" s="221"/>
      <c r="R31" s="221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1:28" ht="33" x14ac:dyDescent="0.25">
      <c r="A32" s="195" t="s">
        <v>22</v>
      </c>
      <c r="B32" s="66" t="s">
        <v>29</v>
      </c>
      <c r="C32" s="66" t="s">
        <v>24</v>
      </c>
      <c r="D32" s="66" t="s">
        <v>24</v>
      </c>
      <c r="E32" s="66"/>
      <c r="F32" s="66"/>
      <c r="G32" s="66"/>
      <c r="H32" s="66"/>
      <c r="I32" s="66"/>
      <c r="J32" s="91" t="s">
        <v>248</v>
      </c>
      <c r="K32" s="66"/>
      <c r="L32" s="67" t="str">
        <f t="shared" si="2"/>
        <v>A-02-01-01-----</v>
      </c>
      <c r="M32" s="13" t="s">
        <v>32</v>
      </c>
      <c r="N32" s="10">
        <f>+N33+N36+N39</f>
        <v>2035100000</v>
      </c>
      <c r="O32" s="143"/>
      <c r="P32" s="14"/>
      <c r="Q32" s="223"/>
      <c r="R32" s="223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</row>
    <row r="33" spans="1:28" ht="33" x14ac:dyDescent="0.25">
      <c r="A33" s="196" t="s">
        <v>22</v>
      </c>
      <c r="B33" s="15" t="s">
        <v>29</v>
      </c>
      <c r="C33" s="15" t="s">
        <v>24</v>
      </c>
      <c r="D33" s="15" t="s">
        <v>24</v>
      </c>
      <c r="E33" s="15" t="s">
        <v>33</v>
      </c>
      <c r="F33" s="15"/>
      <c r="G33" s="15"/>
      <c r="H33" s="15"/>
      <c r="I33" s="15"/>
      <c r="J33" s="49">
        <v>20</v>
      </c>
      <c r="K33" s="12"/>
      <c r="L33" s="8" t="str">
        <f>CONCATENATE(A33,"-",B33,"-",C33,"-",D33,"-",E33,"-",F33,"-",G33,"-",H33,"-",I33)</f>
        <v>A-02-01-01-003----</v>
      </c>
      <c r="M33" s="13" t="s">
        <v>34</v>
      </c>
      <c r="N33" s="10">
        <f>+N34</f>
        <v>52600000</v>
      </c>
      <c r="O33" s="141"/>
      <c r="P33" s="161"/>
      <c r="Q33" s="223"/>
      <c r="R33" s="223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</row>
    <row r="34" spans="1:28" ht="33" x14ac:dyDescent="0.25">
      <c r="A34" s="196" t="s">
        <v>22</v>
      </c>
      <c r="B34" s="15" t="s">
        <v>29</v>
      </c>
      <c r="C34" s="15" t="s">
        <v>24</v>
      </c>
      <c r="D34" s="15" t="s">
        <v>24</v>
      </c>
      <c r="E34" s="15" t="s">
        <v>33</v>
      </c>
      <c r="F34" s="15" t="s">
        <v>35</v>
      </c>
      <c r="G34" s="15"/>
      <c r="H34" s="15"/>
      <c r="I34" s="15"/>
      <c r="J34" s="49">
        <v>20</v>
      </c>
      <c r="K34" s="15"/>
      <c r="L34" s="8" t="str">
        <f t="shared" ref="L34" si="3">CONCATENATE(A34,"-",B34,"-",C34,"-",D34,"-",E34,"-",F34,"-",G34,"-",H34,"-",I34)</f>
        <v>A-02-01-01-003-008---</v>
      </c>
      <c r="M34" s="13" t="s">
        <v>321</v>
      </c>
      <c r="N34" s="10">
        <f>+N35</f>
        <v>52600000</v>
      </c>
      <c r="O34" s="141"/>
      <c r="P34" s="161"/>
      <c r="Q34" s="223"/>
      <c r="R34" s="223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</row>
    <row r="35" spans="1:28" x14ac:dyDescent="0.25">
      <c r="A35" s="196" t="s">
        <v>22</v>
      </c>
      <c r="B35" s="15" t="s">
        <v>29</v>
      </c>
      <c r="C35" s="15" t="s">
        <v>24</v>
      </c>
      <c r="D35" s="15" t="s">
        <v>24</v>
      </c>
      <c r="E35" s="15" t="s">
        <v>33</v>
      </c>
      <c r="F35" s="15" t="s">
        <v>35</v>
      </c>
      <c r="G35" s="12"/>
      <c r="H35" s="12"/>
      <c r="I35" s="12"/>
      <c r="J35" s="50">
        <v>20</v>
      </c>
      <c r="K35" s="12">
        <v>212</v>
      </c>
      <c r="L35" s="8" t="str">
        <f>CONCATENATE(A35,"-",B35,"-",C35,"-",D35,"-",E35,"-",F35,"-",G35,"-",H35,"-",I35)</f>
        <v>A-02-01-01-003-008---</v>
      </c>
      <c r="M35" s="14" t="s">
        <v>314</v>
      </c>
      <c r="N35" s="11">
        <v>52600000</v>
      </c>
      <c r="O35" s="141" t="s">
        <v>27</v>
      </c>
      <c r="P35" s="161" t="s">
        <v>444</v>
      </c>
      <c r="Q35" s="223" t="s">
        <v>440</v>
      </c>
      <c r="R35" s="223">
        <v>7</v>
      </c>
      <c r="S35" s="393" t="s">
        <v>924</v>
      </c>
      <c r="T35" s="393">
        <v>45</v>
      </c>
      <c r="U35" s="180"/>
      <c r="V35" s="180"/>
      <c r="W35" s="180"/>
      <c r="X35" s="180"/>
      <c r="Y35" s="180"/>
      <c r="Z35" s="180"/>
      <c r="AA35" s="180"/>
      <c r="AB35" s="180"/>
    </row>
    <row r="36" spans="1:28" ht="33" x14ac:dyDescent="0.25">
      <c r="A36" s="196" t="s">
        <v>22</v>
      </c>
      <c r="B36" s="15" t="s">
        <v>29</v>
      </c>
      <c r="C36" s="15" t="s">
        <v>24</v>
      </c>
      <c r="D36" s="15" t="s">
        <v>24</v>
      </c>
      <c r="E36" s="15" t="s">
        <v>33</v>
      </c>
      <c r="F36" s="15"/>
      <c r="G36" s="15"/>
      <c r="H36" s="15"/>
      <c r="I36" s="15"/>
      <c r="J36" s="49">
        <v>21</v>
      </c>
      <c r="K36" s="12"/>
      <c r="L36" s="8" t="str">
        <f t="shared" ref="L36:L40" si="4">CONCATENATE(A36,"-",B36,"-",C36,"-",D36,"-",E36,"-",F36,"-",G36,"-",H36,"-",I36)</f>
        <v>A-02-01-01-003----</v>
      </c>
      <c r="M36" s="13" t="s">
        <v>34</v>
      </c>
      <c r="N36" s="10">
        <f>+N37</f>
        <v>1900000</v>
      </c>
      <c r="O36" s="141"/>
      <c r="P36" s="161"/>
      <c r="Q36" s="223"/>
      <c r="R36" s="223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</row>
    <row r="37" spans="1:28" ht="33" x14ac:dyDescent="0.25">
      <c r="A37" s="196" t="s">
        <v>22</v>
      </c>
      <c r="B37" s="15" t="s">
        <v>29</v>
      </c>
      <c r="C37" s="15" t="s">
        <v>24</v>
      </c>
      <c r="D37" s="15" t="s">
        <v>24</v>
      </c>
      <c r="E37" s="15" t="s">
        <v>33</v>
      </c>
      <c r="F37" s="15" t="s">
        <v>35</v>
      </c>
      <c r="G37" s="15"/>
      <c r="H37" s="15"/>
      <c r="I37" s="15"/>
      <c r="J37" s="49">
        <v>21</v>
      </c>
      <c r="K37" s="15"/>
      <c r="L37" s="8" t="str">
        <f t="shared" si="4"/>
        <v>A-02-01-01-003-008---</v>
      </c>
      <c r="M37" s="13" t="s">
        <v>321</v>
      </c>
      <c r="N37" s="10">
        <f>+N38</f>
        <v>1900000</v>
      </c>
      <c r="O37" s="141"/>
      <c r="P37" s="161"/>
      <c r="Q37" s="223"/>
      <c r="R37" s="223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</row>
    <row r="38" spans="1:28" x14ac:dyDescent="0.25">
      <c r="A38" s="196" t="s">
        <v>22</v>
      </c>
      <c r="B38" s="15" t="s">
        <v>29</v>
      </c>
      <c r="C38" s="15" t="s">
        <v>24</v>
      </c>
      <c r="D38" s="15" t="s">
        <v>24</v>
      </c>
      <c r="E38" s="15" t="s">
        <v>33</v>
      </c>
      <c r="F38" s="15" t="s">
        <v>35</v>
      </c>
      <c r="G38" s="12"/>
      <c r="H38" s="12"/>
      <c r="I38" s="12"/>
      <c r="J38" s="50">
        <v>21</v>
      </c>
      <c r="K38" s="12">
        <v>213</v>
      </c>
      <c r="L38" s="8" t="str">
        <f t="shared" si="4"/>
        <v>A-02-01-01-003-008---</v>
      </c>
      <c r="M38" s="14" t="s">
        <v>315</v>
      </c>
      <c r="N38" s="11">
        <v>1900000</v>
      </c>
      <c r="O38" s="141" t="s">
        <v>27</v>
      </c>
      <c r="P38" s="161" t="s">
        <v>444</v>
      </c>
      <c r="Q38" s="223" t="s">
        <v>440</v>
      </c>
      <c r="R38" s="223">
        <v>7</v>
      </c>
      <c r="S38" s="393" t="s">
        <v>924</v>
      </c>
      <c r="T38" s="393">
        <v>45</v>
      </c>
      <c r="U38" s="180"/>
      <c r="V38" s="180"/>
      <c r="W38" s="180"/>
      <c r="X38" s="180"/>
      <c r="Y38" s="180"/>
      <c r="Z38" s="180"/>
      <c r="AA38" s="180"/>
      <c r="AB38" s="180"/>
    </row>
    <row r="39" spans="1:28" ht="27" customHeight="1" x14ac:dyDescent="0.25">
      <c r="A39" s="196" t="s">
        <v>22</v>
      </c>
      <c r="B39" s="15" t="s">
        <v>29</v>
      </c>
      <c r="C39" s="15" t="s">
        <v>24</v>
      </c>
      <c r="D39" s="15" t="s">
        <v>24</v>
      </c>
      <c r="E39" s="15" t="s">
        <v>41</v>
      </c>
      <c r="F39" s="15"/>
      <c r="G39" s="15"/>
      <c r="H39" s="15"/>
      <c r="I39" s="15"/>
      <c r="J39" s="49">
        <v>26</v>
      </c>
      <c r="K39" s="15"/>
      <c r="L39" s="8" t="str">
        <f t="shared" si="4"/>
        <v>A-02-01-01-004----</v>
      </c>
      <c r="M39" s="13" t="s">
        <v>42</v>
      </c>
      <c r="N39" s="10">
        <f>+N40+N44</f>
        <v>1980600000</v>
      </c>
      <c r="O39" s="141"/>
      <c r="P39" s="161"/>
      <c r="Q39" s="223"/>
      <c r="R39" s="223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</row>
    <row r="40" spans="1:28" ht="27" customHeight="1" x14ac:dyDescent="0.25">
      <c r="A40" s="196" t="s">
        <v>22</v>
      </c>
      <c r="B40" s="15" t="s">
        <v>29</v>
      </c>
      <c r="C40" s="15" t="s">
        <v>24</v>
      </c>
      <c r="D40" s="15" t="s">
        <v>24</v>
      </c>
      <c r="E40" s="15" t="s">
        <v>41</v>
      </c>
      <c r="F40" s="15" t="s">
        <v>33</v>
      </c>
      <c r="G40" s="12"/>
      <c r="H40" s="12"/>
      <c r="I40" s="12"/>
      <c r="J40" s="49">
        <v>26</v>
      </c>
      <c r="K40" s="12"/>
      <c r="L40" s="8" t="str">
        <f t="shared" si="4"/>
        <v>A-02-01-01-004-003---</v>
      </c>
      <c r="M40" s="13" t="s">
        <v>43</v>
      </c>
      <c r="N40" s="10">
        <f>+N41</f>
        <v>1057762097</v>
      </c>
      <c r="O40" s="141"/>
      <c r="P40" s="161"/>
      <c r="Q40" s="223"/>
      <c r="R40" s="223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</row>
    <row r="41" spans="1:28" ht="18" customHeight="1" x14ac:dyDescent="0.25">
      <c r="A41" s="196" t="s">
        <v>22</v>
      </c>
      <c r="B41" s="15" t="s">
        <v>29</v>
      </c>
      <c r="C41" s="15" t="s">
        <v>24</v>
      </c>
      <c r="D41" s="15" t="s">
        <v>24</v>
      </c>
      <c r="E41" s="15" t="s">
        <v>41</v>
      </c>
      <c r="F41" s="15" t="s">
        <v>33</v>
      </c>
      <c r="G41" s="12"/>
      <c r="H41" s="12"/>
      <c r="I41" s="12"/>
      <c r="J41" s="49">
        <v>26</v>
      </c>
      <c r="K41" s="12"/>
      <c r="L41" s="8" t="str">
        <f t="shared" si="0"/>
        <v>A-02-01-01-004-003---</v>
      </c>
      <c r="M41" s="13" t="s">
        <v>26</v>
      </c>
      <c r="N41" s="10">
        <f>SUM(N42:N43)</f>
        <v>1057762097</v>
      </c>
      <c r="O41" s="141"/>
      <c r="P41" s="161"/>
      <c r="Q41" s="223"/>
      <c r="R41" s="223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</row>
    <row r="42" spans="1:28" ht="33" customHeight="1" x14ac:dyDescent="0.25">
      <c r="A42" s="196" t="s">
        <v>22</v>
      </c>
      <c r="B42" s="15" t="s">
        <v>29</v>
      </c>
      <c r="C42" s="15" t="s">
        <v>24</v>
      </c>
      <c r="D42" s="15" t="s">
        <v>24</v>
      </c>
      <c r="E42" s="15" t="s">
        <v>41</v>
      </c>
      <c r="F42" s="15" t="s">
        <v>33</v>
      </c>
      <c r="G42" s="12"/>
      <c r="H42" s="12"/>
      <c r="I42" s="12"/>
      <c r="J42" s="50">
        <v>26</v>
      </c>
      <c r="K42" s="12">
        <v>214</v>
      </c>
      <c r="L42" s="8" t="str">
        <f t="shared" si="0"/>
        <v>A-02-01-01-004-003---</v>
      </c>
      <c r="M42" s="14" t="s">
        <v>1066</v>
      </c>
      <c r="N42" s="11">
        <v>432739628</v>
      </c>
      <c r="O42" s="141" t="s">
        <v>44</v>
      </c>
      <c r="P42" s="141" t="s">
        <v>44</v>
      </c>
      <c r="Q42" s="223" t="s">
        <v>440</v>
      </c>
      <c r="R42" s="223"/>
      <c r="S42" s="180" t="s">
        <v>935</v>
      </c>
      <c r="T42" s="180">
        <v>60</v>
      </c>
      <c r="U42" s="180"/>
      <c r="V42" s="180"/>
      <c r="W42" s="180"/>
      <c r="X42" s="180"/>
      <c r="Y42" s="180"/>
      <c r="Z42" s="180"/>
      <c r="AA42" s="180"/>
      <c r="AB42" s="180"/>
    </row>
    <row r="43" spans="1:28" ht="33" customHeight="1" x14ac:dyDescent="0.25">
      <c r="A43" s="196" t="s">
        <v>22</v>
      </c>
      <c r="B43" s="15" t="s">
        <v>29</v>
      </c>
      <c r="C43" s="15" t="s">
        <v>24</v>
      </c>
      <c r="D43" s="15" t="s">
        <v>24</v>
      </c>
      <c r="E43" s="15" t="s">
        <v>41</v>
      </c>
      <c r="F43" s="15" t="s">
        <v>33</v>
      </c>
      <c r="G43" s="12"/>
      <c r="H43" s="12"/>
      <c r="I43" s="12"/>
      <c r="J43" s="50">
        <v>26</v>
      </c>
      <c r="K43" s="12">
        <v>215</v>
      </c>
      <c r="L43" s="8" t="str">
        <f t="shared" si="0"/>
        <v>A-02-01-01-004-003---</v>
      </c>
      <c r="M43" s="14" t="s">
        <v>249</v>
      </c>
      <c r="N43" s="11">
        <v>625022469</v>
      </c>
      <c r="O43" s="141" t="s">
        <v>28</v>
      </c>
      <c r="P43" s="141" t="s">
        <v>44</v>
      </c>
      <c r="Q43" s="223" t="s">
        <v>440</v>
      </c>
      <c r="R43" s="223"/>
      <c r="S43" s="180" t="s">
        <v>935</v>
      </c>
      <c r="T43" s="180">
        <v>90</v>
      </c>
      <c r="U43" s="180"/>
      <c r="V43" s="180"/>
      <c r="W43" s="180"/>
      <c r="X43" s="180"/>
      <c r="Y43" s="180"/>
      <c r="Z43" s="180"/>
      <c r="AA43" s="180"/>
      <c r="AB43" s="180"/>
    </row>
    <row r="44" spans="1:28" ht="33" customHeight="1" x14ac:dyDescent="0.25">
      <c r="A44" s="196" t="s">
        <v>22</v>
      </c>
      <c r="B44" s="15" t="s">
        <v>29</v>
      </c>
      <c r="C44" s="15" t="s">
        <v>24</v>
      </c>
      <c r="D44" s="15" t="s">
        <v>24</v>
      </c>
      <c r="E44" s="15" t="s">
        <v>41</v>
      </c>
      <c r="F44" s="15" t="s">
        <v>45</v>
      </c>
      <c r="G44" s="12"/>
      <c r="H44" s="12"/>
      <c r="I44" s="12"/>
      <c r="J44" s="49">
        <v>26</v>
      </c>
      <c r="K44" s="12"/>
      <c r="L44" s="8" t="str">
        <f t="shared" si="0"/>
        <v>A-02-01-01-004-005---</v>
      </c>
      <c r="M44" s="13" t="s">
        <v>46</v>
      </c>
      <c r="N44" s="10">
        <f>+N45</f>
        <v>922837903</v>
      </c>
      <c r="O44" s="141"/>
      <c r="P44" s="161"/>
      <c r="Q44" s="223"/>
      <c r="R44" s="223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</row>
    <row r="45" spans="1:28" ht="18" customHeight="1" x14ac:dyDescent="0.25">
      <c r="A45" s="196" t="s">
        <v>22</v>
      </c>
      <c r="B45" s="15" t="s">
        <v>29</v>
      </c>
      <c r="C45" s="15" t="s">
        <v>24</v>
      </c>
      <c r="D45" s="15" t="s">
        <v>24</v>
      </c>
      <c r="E45" s="15" t="s">
        <v>41</v>
      </c>
      <c r="F45" s="15" t="s">
        <v>45</v>
      </c>
      <c r="G45" s="12"/>
      <c r="H45" s="12"/>
      <c r="I45" s="12"/>
      <c r="J45" s="15">
        <v>26</v>
      </c>
      <c r="K45" s="12"/>
      <c r="L45" s="8" t="str">
        <f t="shared" si="0"/>
        <v>A-02-01-01-004-005---</v>
      </c>
      <c r="M45" s="13" t="s">
        <v>26</v>
      </c>
      <c r="N45" s="10">
        <f>+N46</f>
        <v>922837903</v>
      </c>
      <c r="O45" s="141"/>
      <c r="P45" s="161"/>
      <c r="Q45" s="223"/>
      <c r="R45" s="223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</row>
    <row r="46" spans="1:28" ht="33" customHeight="1" x14ac:dyDescent="0.25">
      <c r="A46" s="196" t="s">
        <v>22</v>
      </c>
      <c r="B46" s="15" t="s">
        <v>29</v>
      </c>
      <c r="C46" s="15" t="s">
        <v>24</v>
      </c>
      <c r="D46" s="15" t="s">
        <v>24</v>
      </c>
      <c r="E46" s="15" t="s">
        <v>41</v>
      </c>
      <c r="F46" s="15" t="s">
        <v>45</v>
      </c>
      <c r="G46" s="12"/>
      <c r="H46" s="12"/>
      <c r="I46" s="12"/>
      <c r="J46" s="12">
        <v>26</v>
      </c>
      <c r="K46" s="12">
        <v>216</v>
      </c>
      <c r="L46" s="8" t="str">
        <f t="shared" si="0"/>
        <v>A-02-01-01-004-005---</v>
      </c>
      <c r="M46" s="14" t="s">
        <v>1067</v>
      </c>
      <c r="N46" s="11">
        <v>922837903</v>
      </c>
      <c r="O46" s="141" t="s">
        <v>44</v>
      </c>
      <c r="P46" s="141" t="s">
        <v>44</v>
      </c>
      <c r="Q46" s="223" t="s">
        <v>440</v>
      </c>
      <c r="R46" s="223"/>
      <c r="S46" s="180" t="s">
        <v>935</v>
      </c>
      <c r="T46" s="180">
        <v>90</v>
      </c>
      <c r="U46" s="180"/>
      <c r="V46" s="180"/>
      <c r="W46" s="180"/>
      <c r="X46" s="180"/>
      <c r="Y46" s="180"/>
      <c r="Z46" s="180"/>
      <c r="AA46" s="180"/>
      <c r="AB46" s="180"/>
    </row>
    <row r="47" spans="1:28" s="73" customFormat="1" ht="23.25" customHeight="1" x14ac:dyDescent="0.3">
      <c r="A47" s="193" t="s">
        <v>22</v>
      </c>
      <c r="B47" s="104" t="s">
        <v>29</v>
      </c>
      <c r="C47" s="104" t="s">
        <v>29</v>
      </c>
      <c r="D47" s="104"/>
      <c r="E47" s="104"/>
      <c r="F47" s="104"/>
      <c r="G47" s="104"/>
      <c r="H47" s="104"/>
      <c r="I47" s="104"/>
      <c r="J47" s="104"/>
      <c r="K47" s="104"/>
      <c r="L47" s="105" t="str">
        <f t="shared" si="0"/>
        <v>A-02-02------</v>
      </c>
      <c r="M47" s="106" t="s">
        <v>52</v>
      </c>
      <c r="N47" s="107">
        <f>+N48+N155</f>
        <v>209512900000</v>
      </c>
      <c r="O47" s="138"/>
      <c r="P47" s="106"/>
      <c r="Q47" s="221"/>
      <c r="R47" s="221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s="65" customFormat="1" ht="23.25" customHeight="1" x14ac:dyDescent="0.25">
      <c r="A48" s="194" t="s">
        <v>22</v>
      </c>
      <c r="B48" s="86" t="s">
        <v>29</v>
      </c>
      <c r="C48" s="86" t="s">
        <v>29</v>
      </c>
      <c r="D48" s="86"/>
      <c r="E48" s="86"/>
      <c r="F48" s="86"/>
      <c r="G48" s="86"/>
      <c r="H48" s="86"/>
      <c r="I48" s="86"/>
      <c r="J48" s="86">
        <v>10</v>
      </c>
      <c r="K48" s="86"/>
      <c r="L48" s="87" t="str">
        <f t="shared" si="0"/>
        <v>A-02-02------</v>
      </c>
      <c r="M48" s="88" t="s">
        <v>52</v>
      </c>
      <c r="N48" s="89">
        <f>+N49+N176</f>
        <v>202728300000</v>
      </c>
      <c r="O48" s="139"/>
      <c r="P48" s="88"/>
      <c r="Q48" s="221"/>
      <c r="R48" s="221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</row>
    <row r="49" spans="1:28" s="7" customFormat="1" x14ac:dyDescent="0.25">
      <c r="A49" s="199" t="s">
        <v>22</v>
      </c>
      <c r="B49" s="100" t="s">
        <v>29</v>
      </c>
      <c r="C49" s="100" t="s">
        <v>29</v>
      </c>
      <c r="D49" s="100" t="s">
        <v>24</v>
      </c>
      <c r="E49" s="100"/>
      <c r="F49" s="100"/>
      <c r="G49" s="100"/>
      <c r="H49" s="100"/>
      <c r="I49" s="100"/>
      <c r="J49" s="100">
        <v>10</v>
      </c>
      <c r="K49" s="100"/>
      <c r="L49" s="101" t="str">
        <f t="shared" si="0"/>
        <v>A-02-02-01-----</v>
      </c>
      <c r="M49" s="102" t="s">
        <v>53</v>
      </c>
      <c r="N49" s="60">
        <f>+N50+N56+N71+N120</f>
        <v>20423102844</v>
      </c>
      <c r="O49" s="144"/>
      <c r="P49" s="102"/>
      <c r="Q49" s="221"/>
      <c r="R49" s="221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</row>
    <row r="50" spans="1:28" s="7" customFormat="1" x14ac:dyDescent="0.25">
      <c r="A50" s="196" t="s">
        <v>22</v>
      </c>
      <c r="B50" s="15" t="s">
        <v>29</v>
      </c>
      <c r="C50" s="15" t="s">
        <v>29</v>
      </c>
      <c r="D50" s="15" t="s">
        <v>24</v>
      </c>
      <c r="E50" s="15" t="s">
        <v>54</v>
      </c>
      <c r="F50" s="15"/>
      <c r="G50" s="15"/>
      <c r="H50" s="15"/>
      <c r="I50" s="15"/>
      <c r="J50" s="15">
        <v>10</v>
      </c>
      <c r="K50" s="15"/>
      <c r="L50" s="8" t="str">
        <f t="shared" si="0"/>
        <v>A-02-02-01-000----</v>
      </c>
      <c r="M50" s="13" t="s">
        <v>55</v>
      </c>
      <c r="N50" s="10">
        <f>+N51+N53</f>
        <v>86145000</v>
      </c>
      <c r="O50" s="140"/>
      <c r="P50" s="40"/>
      <c r="Q50" s="221"/>
      <c r="R50" s="221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</row>
    <row r="51" spans="1:28" s="7" customFormat="1" x14ac:dyDescent="0.25">
      <c r="A51" s="200" t="s">
        <v>22</v>
      </c>
      <c r="B51" s="12" t="s">
        <v>29</v>
      </c>
      <c r="C51" s="12" t="s">
        <v>29</v>
      </c>
      <c r="D51" s="12" t="s">
        <v>24</v>
      </c>
      <c r="E51" s="12" t="s">
        <v>54</v>
      </c>
      <c r="F51" s="12" t="s">
        <v>50</v>
      </c>
      <c r="G51" s="12"/>
      <c r="H51" s="12"/>
      <c r="I51" s="12"/>
      <c r="J51" s="15">
        <v>10</v>
      </c>
      <c r="K51" s="12"/>
      <c r="L51" s="8" t="str">
        <f t="shared" si="0"/>
        <v>A-02-02-01-000-002---</v>
      </c>
      <c r="M51" s="14" t="s">
        <v>59</v>
      </c>
      <c r="N51" s="10">
        <f>+N52</f>
        <v>64000000</v>
      </c>
      <c r="O51" s="140"/>
      <c r="P51" s="40"/>
      <c r="Q51" s="221"/>
      <c r="R51" s="221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</row>
    <row r="52" spans="1:28" ht="18" customHeight="1" x14ac:dyDescent="0.25">
      <c r="A52" s="200" t="s">
        <v>22</v>
      </c>
      <c r="B52" s="12" t="s">
        <v>29</v>
      </c>
      <c r="C52" s="12" t="s">
        <v>29</v>
      </c>
      <c r="D52" s="12" t="s">
        <v>24</v>
      </c>
      <c r="E52" s="12" t="s">
        <v>54</v>
      </c>
      <c r="F52" s="12" t="s">
        <v>50</v>
      </c>
      <c r="G52" s="12"/>
      <c r="H52" s="12"/>
      <c r="I52" s="12"/>
      <c r="J52" s="12">
        <v>10</v>
      </c>
      <c r="K52" s="12">
        <v>217</v>
      </c>
      <c r="L52" s="8" t="str">
        <f>CONCATENATE(A52,"-",B52,"-",C52,"-",D52,"-",E52,"-",F52,"-",G52,"-",H52,"-",I52)</f>
        <v>A-02-02-01-000-002---</v>
      </c>
      <c r="M52" s="14" t="s">
        <v>60</v>
      </c>
      <c r="N52" s="54">
        <v>64000000</v>
      </c>
      <c r="O52" s="141" t="s">
        <v>39</v>
      </c>
      <c r="P52" s="161" t="s">
        <v>445</v>
      </c>
      <c r="Q52" s="223" t="s">
        <v>440</v>
      </c>
      <c r="R52" s="223">
        <v>8</v>
      </c>
      <c r="S52" s="180" t="s">
        <v>935</v>
      </c>
      <c r="T52" s="180">
        <v>90</v>
      </c>
      <c r="U52" s="180" t="s">
        <v>455</v>
      </c>
      <c r="V52" s="180" t="s">
        <v>455</v>
      </c>
      <c r="W52" s="180" t="s">
        <v>455</v>
      </c>
      <c r="X52" s="186">
        <v>43934</v>
      </c>
      <c r="Y52" s="180"/>
      <c r="Z52" s="180"/>
      <c r="AA52" s="180"/>
      <c r="AB52" s="180"/>
    </row>
    <row r="53" spans="1:28" ht="18" customHeight="1" x14ac:dyDescent="0.25">
      <c r="A53" s="200" t="s">
        <v>22</v>
      </c>
      <c r="B53" s="12" t="s">
        <v>29</v>
      </c>
      <c r="C53" s="12" t="s">
        <v>29</v>
      </c>
      <c r="D53" s="12" t="s">
        <v>24</v>
      </c>
      <c r="E53" s="12" t="s">
        <v>54</v>
      </c>
      <c r="F53" s="12" t="s">
        <v>56</v>
      </c>
      <c r="G53" s="12"/>
      <c r="H53" s="12"/>
      <c r="I53" s="12"/>
      <c r="J53" s="15">
        <v>10</v>
      </c>
      <c r="K53" s="12"/>
      <c r="L53" s="8" t="str">
        <f t="shared" ref="L53" si="5">CONCATENATE(A53,"-",B53,"-",C53,"-",D53,"-",E53,"-",F53,"-",G53,"-",H53,"-",I53)</f>
        <v>A-02-02-01-000-001---</v>
      </c>
      <c r="M53" s="14" t="s">
        <v>57</v>
      </c>
      <c r="N53" s="10">
        <f>+N54</f>
        <v>22145000</v>
      </c>
      <c r="O53" s="141"/>
      <c r="P53" s="161"/>
      <c r="Q53" s="223"/>
      <c r="R53" s="223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</row>
    <row r="54" spans="1:28" ht="18" customHeight="1" x14ac:dyDescent="0.25">
      <c r="A54" s="200" t="s">
        <v>22</v>
      </c>
      <c r="B54" s="12" t="s">
        <v>29</v>
      </c>
      <c r="C54" s="12" t="s">
        <v>29</v>
      </c>
      <c r="D54" s="12" t="s">
        <v>24</v>
      </c>
      <c r="E54" s="12" t="s">
        <v>54</v>
      </c>
      <c r="F54" s="12" t="s">
        <v>56</v>
      </c>
      <c r="G54" s="12"/>
      <c r="H54" s="12"/>
      <c r="I54" s="12"/>
      <c r="J54" s="15">
        <v>10</v>
      </c>
      <c r="K54" s="12"/>
      <c r="L54" s="8" t="str">
        <f t="shared" si="0"/>
        <v>A-02-02-01-000-001---</v>
      </c>
      <c r="M54" s="13" t="s">
        <v>26</v>
      </c>
      <c r="N54" s="10">
        <f t="shared" ref="N54" si="6">SUM(N55)</f>
        <v>22145000</v>
      </c>
      <c r="O54" s="141"/>
      <c r="P54" s="161"/>
      <c r="Q54" s="223"/>
      <c r="R54" s="223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</row>
    <row r="55" spans="1:28" ht="18" customHeight="1" x14ac:dyDescent="0.25">
      <c r="A55" s="200" t="s">
        <v>22</v>
      </c>
      <c r="B55" s="12" t="s">
        <v>29</v>
      </c>
      <c r="C55" s="12" t="s">
        <v>29</v>
      </c>
      <c r="D55" s="12" t="s">
        <v>24</v>
      </c>
      <c r="E55" s="12" t="s">
        <v>54</v>
      </c>
      <c r="F55" s="12" t="s">
        <v>56</v>
      </c>
      <c r="G55" s="12"/>
      <c r="H55" s="12"/>
      <c r="I55" s="12"/>
      <c r="J55" s="12">
        <v>10</v>
      </c>
      <c r="K55" s="12">
        <v>218</v>
      </c>
      <c r="L55" s="8" t="str">
        <f t="shared" si="0"/>
        <v>A-02-02-01-000-001---</v>
      </c>
      <c r="M55" s="14" t="s">
        <v>58</v>
      </c>
      <c r="N55" s="54">
        <v>22145000</v>
      </c>
      <c r="O55" s="141" t="s">
        <v>21</v>
      </c>
      <c r="P55" s="141" t="s">
        <v>21</v>
      </c>
      <c r="Q55" s="223" t="s">
        <v>440</v>
      </c>
      <c r="R55" s="223"/>
      <c r="S55" s="180" t="s">
        <v>914</v>
      </c>
      <c r="T55" s="180">
        <v>45</v>
      </c>
      <c r="U55" s="180"/>
      <c r="V55" s="180"/>
      <c r="W55" s="180"/>
      <c r="X55" s="180"/>
      <c r="Y55" s="180"/>
      <c r="Z55" s="180"/>
      <c r="AA55" s="180"/>
      <c r="AB55" s="180"/>
    </row>
    <row r="56" spans="1:28" s="7" customFormat="1" ht="33" x14ac:dyDescent="0.25">
      <c r="A56" s="196" t="s">
        <v>22</v>
      </c>
      <c r="B56" s="15" t="s">
        <v>29</v>
      </c>
      <c r="C56" s="15" t="s">
        <v>29</v>
      </c>
      <c r="D56" s="15" t="s">
        <v>24</v>
      </c>
      <c r="E56" s="15" t="s">
        <v>50</v>
      </c>
      <c r="F56" s="15"/>
      <c r="G56" s="15"/>
      <c r="H56" s="15"/>
      <c r="I56" s="15"/>
      <c r="J56" s="15">
        <v>10</v>
      </c>
      <c r="K56" s="15"/>
      <c r="L56" s="8" t="str">
        <f t="shared" si="0"/>
        <v>A-02-02-01-002----</v>
      </c>
      <c r="M56" s="13" t="s">
        <v>61</v>
      </c>
      <c r="N56" s="10">
        <f>+N57+N60</f>
        <v>14651935719</v>
      </c>
      <c r="O56" s="140"/>
      <c r="P56" s="40"/>
      <c r="Q56" s="221"/>
      <c r="R56" s="221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</row>
    <row r="57" spans="1:28" s="7" customFormat="1" ht="33" x14ac:dyDescent="0.25">
      <c r="A57" s="200" t="s">
        <v>22</v>
      </c>
      <c r="B57" s="12" t="s">
        <v>29</v>
      </c>
      <c r="C57" s="12" t="s">
        <v>29</v>
      </c>
      <c r="D57" s="12" t="s">
        <v>24</v>
      </c>
      <c r="E57" s="12" t="s">
        <v>50</v>
      </c>
      <c r="F57" s="12" t="s">
        <v>33</v>
      </c>
      <c r="G57" s="12"/>
      <c r="H57" s="12"/>
      <c r="I57" s="12"/>
      <c r="J57" s="15">
        <v>10</v>
      </c>
      <c r="K57" s="12"/>
      <c r="L57" s="8" t="str">
        <f t="shared" si="0"/>
        <v>A-02-02-01-002-003---</v>
      </c>
      <c r="M57" s="14" t="s">
        <v>62</v>
      </c>
      <c r="N57" s="10">
        <f>+N58</f>
        <v>700000000</v>
      </c>
      <c r="O57" s="140"/>
      <c r="P57" s="40"/>
      <c r="Q57" s="221"/>
      <c r="R57" s="221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</row>
    <row r="58" spans="1:28" s="7" customFormat="1" x14ac:dyDescent="0.25">
      <c r="A58" s="200" t="s">
        <v>22</v>
      </c>
      <c r="B58" s="12" t="s">
        <v>29</v>
      </c>
      <c r="C58" s="12" t="s">
        <v>29</v>
      </c>
      <c r="D58" s="12" t="s">
        <v>24</v>
      </c>
      <c r="E58" s="12" t="s">
        <v>50</v>
      </c>
      <c r="F58" s="12" t="s">
        <v>33</v>
      </c>
      <c r="G58" s="15"/>
      <c r="H58" s="15"/>
      <c r="I58" s="15"/>
      <c r="J58" s="15">
        <v>10</v>
      </c>
      <c r="K58" s="15"/>
      <c r="L58" s="8" t="str">
        <f t="shared" si="0"/>
        <v>A-02-02-01-002-003---</v>
      </c>
      <c r="M58" s="13" t="s">
        <v>26</v>
      </c>
      <c r="N58" s="10">
        <f>+N59</f>
        <v>700000000</v>
      </c>
      <c r="O58" s="140"/>
      <c r="P58" s="40"/>
      <c r="Q58" s="221"/>
      <c r="R58" s="221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</row>
    <row r="59" spans="1:28" ht="18" customHeight="1" x14ac:dyDescent="0.25">
      <c r="A59" s="200" t="s">
        <v>22</v>
      </c>
      <c r="B59" s="12" t="s">
        <v>29</v>
      </c>
      <c r="C59" s="12" t="s">
        <v>29</v>
      </c>
      <c r="D59" s="12" t="s">
        <v>24</v>
      </c>
      <c r="E59" s="12" t="s">
        <v>50</v>
      </c>
      <c r="F59" s="12" t="s">
        <v>33</v>
      </c>
      <c r="G59" s="12"/>
      <c r="H59" s="12"/>
      <c r="I59" s="12"/>
      <c r="J59" s="12">
        <v>10</v>
      </c>
      <c r="K59" s="12">
        <v>219</v>
      </c>
      <c r="L59" s="8" t="str">
        <f t="shared" si="0"/>
        <v>A-02-02-01-002-003---</v>
      </c>
      <c r="M59" s="14" t="s">
        <v>63</v>
      </c>
      <c r="N59" s="54">
        <v>700000000</v>
      </c>
      <c r="O59" s="141" t="s">
        <v>39</v>
      </c>
      <c r="P59" s="161" t="s">
        <v>44</v>
      </c>
      <c r="Q59" s="223" t="s">
        <v>440</v>
      </c>
      <c r="R59" s="223"/>
      <c r="S59" s="180" t="s">
        <v>914</v>
      </c>
      <c r="T59" s="180">
        <v>270</v>
      </c>
      <c r="U59" s="180"/>
      <c r="V59" s="180"/>
      <c r="W59" s="180"/>
      <c r="X59" s="180"/>
      <c r="Y59" s="180"/>
      <c r="Z59" s="180"/>
      <c r="AA59" s="180"/>
      <c r="AB59" s="180"/>
    </row>
    <row r="60" spans="1:28" s="7" customFormat="1" x14ac:dyDescent="0.25">
      <c r="A60" s="200" t="s">
        <v>22</v>
      </c>
      <c r="B60" s="12" t="s">
        <v>29</v>
      </c>
      <c r="C60" s="12" t="s">
        <v>29</v>
      </c>
      <c r="D60" s="12" t="s">
        <v>24</v>
      </c>
      <c r="E60" s="12" t="s">
        <v>50</v>
      </c>
      <c r="F60" s="12" t="s">
        <v>35</v>
      </c>
      <c r="G60" s="12"/>
      <c r="H60" s="12"/>
      <c r="I60" s="12"/>
      <c r="J60" s="15">
        <v>10</v>
      </c>
      <c r="K60" s="12"/>
      <c r="L60" s="8" t="str">
        <f t="shared" si="0"/>
        <v>A-02-02-01-002-008---</v>
      </c>
      <c r="M60" s="14" t="s">
        <v>328</v>
      </c>
      <c r="N60" s="10">
        <f>SUM(N61:N68)</f>
        <v>13951935719</v>
      </c>
      <c r="O60" s="140"/>
      <c r="P60" s="40"/>
      <c r="Q60" s="221"/>
      <c r="R60" s="221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</row>
    <row r="61" spans="1:28" ht="33" x14ac:dyDescent="0.25">
      <c r="A61" s="200" t="s">
        <v>22</v>
      </c>
      <c r="B61" s="12" t="s">
        <v>29</v>
      </c>
      <c r="C61" s="12" t="s">
        <v>29</v>
      </c>
      <c r="D61" s="12" t="s">
        <v>24</v>
      </c>
      <c r="E61" s="12" t="s">
        <v>50</v>
      </c>
      <c r="F61" s="12" t="s">
        <v>35</v>
      </c>
      <c r="G61" s="12"/>
      <c r="H61" s="12"/>
      <c r="I61" s="12"/>
      <c r="J61" s="12">
        <v>10</v>
      </c>
      <c r="K61" s="12">
        <v>220</v>
      </c>
      <c r="L61" s="8" t="str">
        <f t="shared" si="0"/>
        <v>A-02-02-01-002-008---</v>
      </c>
      <c r="M61" s="14" t="s">
        <v>252</v>
      </c>
      <c r="N61" s="54">
        <v>20000000</v>
      </c>
      <c r="O61" s="141" t="s">
        <v>27</v>
      </c>
      <c r="P61" s="161" t="s">
        <v>444</v>
      </c>
      <c r="Q61" s="223" t="s">
        <v>439</v>
      </c>
      <c r="R61" s="223">
        <v>9</v>
      </c>
      <c r="S61" s="180" t="s">
        <v>916</v>
      </c>
      <c r="T61" s="180">
        <v>30</v>
      </c>
      <c r="U61" s="180" t="s">
        <v>455</v>
      </c>
      <c r="V61" s="180" t="s">
        <v>455</v>
      </c>
      <c r="W61" s="180" t="s">
        <v>455</v>
      </c>
      <c r="X61" s="186">
        <v>43955</v>
      </c>
      <c r="Y61" s="180"/>
      <c r="Z61" s="180"/>
      <c r="AA61" s="180"/>
      <c r="AB61" s="180"/>
    </row>
    <row r="62" spans="1:28" ht="27.75" customHeight="1" x14ac:dyDescent="0.25">
      <c r="A62" s="200" t="s">
        <v>22</v>
      </c>
      <c r="B62" s="12" t="s">
        <v>29</v>
      </c>
      <c r="C62" s="12" t="s">
        <v>29</v>
      </c>
      <c r="D62" s="12" t="s">
        <v>24</v>
      </c>
      <c r="E62" s="12" t="s">
        <v>50</v>
      </c>
      <c r="F62" s="12" t="s">
        <v>35</v>
      </c>
      <c r="G62" s="12"/>
      <c r="H62" s="12"/>
      <c r="I62" s="12"/>
      <c r="J62" s="15">
        <v>10</v>
      </c>
      <c r="K62" s="12">
        <v>221</v>
      </c>
      <c r="L62" s="8" t="str">
        <f t="shared" si="0"/>
        <v>A-02-02-01-002-008---</v>
      </c>
      <c r="M62" s="14" t="s">
        <v>254</v>
      </c>
      <c r="N62" s="54">
        <v>7470156575</v>
      </c>
      <c r="O62" s="141" t="s">
        <v>39</v>
      </c>
      <c r="P62" s="161" t="s">
        <v>444</v>
      </c>
      <c r="Q62" s="223"/>
      <c r="R62" s="223" t="s">
        <v>446</v>
      </c>
      <c r="S62" s="180" t="s">
        <v>917</v>
      </c>
      <c r="T62" s="186">
        <v>44440</v>
      </c>
      <c r="U62" s="180" t="s">
        <v>448</v>
      </c>
      <c r="V62" s="180" t="s">
        <v>455</v>
      </c>
      <c r="W62" s="180" t="s">
        <v>455</v>
      </c>
      <c r="X62" s="180" t="s">
        <v>918</v>
      </c>
      <c r="Y62" s="180"/>
      <c r="Z62" s="180"/>
      <c r="AA62" s="180"/>
      <c r="AB62" s="180"/>
    </row>
    <row r="63" spans="1:28" ht="18" customHeight="1" x14ac:dyDescent="0.25">
      <c r="A63" s="200" t="s">
        <v>22</v>
      </c>
      <c r="B63" s="12" t="s">
        <v>29</v>
      </c>
      <c r="C63" s="12" t="s">
        <v>29</v>
      </c>
      <c r="D63" s="12" t="s">
        <v>24</v>
      </c>
      <c r="E63" s="12" t="s">
        <v>50</v>
      </c>
      <c r="F63" s="12" t="s">
        <v>35</v>
      </c>
      <c r="G63" s="12"/>
      <c r="H63" s="12"/>
      <c r="I63" s="12"/>
      <c r="J63" s="15">
        <v>10</v>
      </c>
      <c r="K63" s="12">
        <v>222</v>
      </c>
      <c r="L63" s="8" t="str">
        <f t="shared" si="0"/>
        <v>A-02-02-01-002-008---</v>
      </c>
      <c r="M63" s="14" t="s">
        <v>64</v>
      </c>
      <c r="N63" s="54">
        <v>2000000000</v>
      </c>
      <c r="O63" s="141" t="s">
        <v>39</v>
      </c>
      <c r="P63" s="161" t="s">
        <v>444</v>
      </c>
      <c r="Q63" s="223" t="s">
        <v>439</v>
      </c>
      <c r="R63" s="223">
        <v>10</v>
      </c>
      <c r="S63" s="393" t="s">
        <v>935</v>
      </c>
      <c r="T63" s="180">
        <v>180</v>
      </c>
      <c r="U63" s="180" t="s">
        <v>455</v>
      </c>
      <c r="V63" s="180" t="s">
        <v>447</v>
      </c>
      <c r="W63" s="180"/>
      <c r="X63" s="180" t="s">
        <v>915</v>
      </c>
      <c r="Y63" s="180"/>
      <c r="Z63" s="180"/>
      <c r="AA63" s="180"/>
      <c r="AB63" s="180"/>
    </row>
    <row r="64" spans="1:28" ht="18" customHeight="1" x14ac:dyDescent="0.25">
      <c r="A64" s="200" t="s">
        <v>22</v>
      </c>
      <c r="B64" s="12" t="s">
        <v>29</v>
      </c>
      <c r="C64" s="12" t="s">
        <v>29</v>
      </c>
      <c r="D64" s="12" t="s">
        <v>24</v>
      </c>
      <c r="E64" s="12" t="s">
        <v>50</v>
      </c>
      <c r="F64" s="12" t="s">
        <v>35</v>
      </c>
      <c r="G64" s="12"/>
      <c r="H64" s="12"/>
      <c r="I64" s="12"/>
      <c r="J64" s="15">
        <v>10</v>
      </c>
      <c r="K64" s="12">
        <v>223</v>
      </c>
      <c r="L64" s="8" t="str">
        <f t="shared" si="0"/>
        <v>A-02-02-01-002-008---</v>
      </c>
      <c r="M64" s="14" t="s">
        <v>65</v>
      </c>
      <c r="N64" s="54">
        <v>1120000000</v>
      </c>
      <c r="O64" s="141" t="s">
        <v>39</v>
      </c>
      <c r="P64" s="161" t="s">
        <v>444</v>
      </c>
      <c r="Q64" s="223" t="s">
        <v>439</v>
      </c>
      <c r="R64" s="223">
        <v>11</v>
      </c>
      <c r="S64" s="393" t="s">
        <v>935</v>
      </c>
      <c r="T64" s="180">
        <v>60</v>
      </c>
      <c r="U64" s="180" t="s">
        <v>455</v>
      </c>
      <c r="V64" s="180" t="s">
        <v>447</v>
      </c>
      <c r="W64" s="180"/>
      <c r="X64" s="180" t="s">
        <v>915</v>
      </c>
      <c r="Y64" s="180"/>
      <c r="Z64" s="180"/>
      <c r="AA64" s="180"/>
      <c r="AB64" s="180"/>
    </row>
    <row r="65" spans="1:28" ht="18" customHeight="1" x14ac:dyDescent="0.25">
      <c r="A65" s="200" t="s">
        <v>22</v>
      </c>
      <c r="B65" s="12" t="s">
        <v>29</v>
      </c>
      <c r="C65" s="12" t="s">
        <v>29</v>
      </c>
      <c r="D65" s="12" t="s">
        <v>24</v>
      </c>
      <c r="E65" s="12" t="s">
        <v>50</v>
      </c>
      <c r="F65" s="12" t="s">
        <v>35</v>
      </c>
      <c r="G65" s="12"/>
      <c r="H65" s="12"/>
      <c r="I65" s="12"/>
      <c r="J65" s="15">
        <v>10</v>
      </c>
      <c r="K65" s="12">
        <v>224</v>
      </c>
      <c r="L65" s="8" t="str">
        <f t="shared" si="0"/>
        <v>A-02-02-01-002-008---</v>
      </c>
      <c r="M65" s="14" t="s">
        <v>66</v>
      </c>
      <c r="N65" s="54">
        <f>2107000000+193779144</f>
        <v>2300779144</v>
      </c>
      <c r="O65" s="141" t="s">
        <v>39</v>
      </c>
      <c r="P65" s="161" t="s">
        <v>444</v>
      </c>
      <c r="Q65" s="223" t="s">
        <v>442</v>
      </c>
      <c r="R65" s="223">
        <v>12</v>
      </c>
      <c r="S65" s="180" t="s">
        <v>917</v>
      </c>
      <c r="T65" s="180">
        <v>90</v>
      </c>
      <c r="U65" s="180" t="s">
        <v>455</v>
      </c>
      <c r="V65" s="180" t="s">
        <v>455</v>
      </c>
      <c r="W65" s="180" t="s">
        <v>455</v>
      </c>
      <c r="X65" s="180" t="s">
        <v>927</v>
      </c>
      <c r="Y65" s="180"/>
      <c r="Z65" s="180"/>
      <c r="AA65" s="180"/>
      <c r="AB65" s="180"/>
    </row>
    <row r="66" spans="1:28" x14ac:dyDescent="0.25">
      <c r="A66" s="200" t="s">
        <v>22</v>
      </c>
      <c r="B66" s="12" t="s">
        <v>29</v>
      </c>
      <c r="C66" s="12" t="s">
        <v>29</v>
      </c>
      <c r="D66" s="12" t="s">
        <v>24</v>
      </c>
      <c r="E66" s="12" t="s">
        <v>50</v>
      </c>
      <c r="F66" s="12" t="s">
        <v>35</v>
      </c>
      <c r="G66" s="12"/>
      <c r="H66" s="12"/>
      <c r="I66" s="12"/>
      <c r="J66" s="15">
        <v>10</v>
      </c>
      <c r="K66" s="12">
        <v>225</v>
      </c>
      <c r="L66" s="8" t="str">
        <f t="shared" si="0"/>
        <v>A-02-02-01-002-008---</v>
      </c>
      <c r="M66" s="14" t="s">
        <v>67</v>
      </c>
      <c r="N66" s="54">
        <v>208285714</v>
      </c>
      <c r="O66" s="141" t="s">
        <v>27</v>
      </c>
      <c r="P66" s="161" t="s">
        <v>444</v>
      </c>
      <c r="Q66" s="223" t="s">
        <v>442</v>
      </c>
      <c r="R66" s="223">
        <v>13</v>
      </c>
      <c r="S66" s="180" t="s">
        <v>924</v>
      </c>
      <c r="T66" s="180">
        <v>180</v>
      </c>
      <c r="U66" s="180" t="s">
        <v>455</v>
      </c>
      <c r="V66" s="180" t="s">
        <v>455</v>
      </c>
      <c r="W66" s="180" t="s">
        <v>455</v>
      </c>
      <c r="X66" s="186">
        <v>43994</v>
      </c>
      <c r="Y66" s="180"/>
      <c r="Z66" s="180"/>
      <c r="AA66" s="180"/>
      <c r="AB66" s="180"/>
    </row>
    <row r="67" spans="1:28" ht="33" customHeight="1" x14ac:dyDescent="0.25">
      <c r="A67" s="200" t="s">
        <v>22</v>
      </c>
      <c r="B67" s="12" t="s">
        <v>29</v>
      </c>
      <c r="C67" s="12" t="s">
        <v>29</v>
      </c>
      <c r="D67" s="12" t="s">
        <v>24</v>
      </c>
      <c r="E67" s="12" t="s">
        <v>50</v>
      </c>
      <c r="F67" s="12" t="s">
        <v>35</v>
      </c>
      <c r="G67" s="12"/>
      <c r="H67" s="12"/>
      <c r="I67" s="12"/>
      <c r="J67" s="15">
        <v>10</v>
      </c>
      <c r="K67" s="12">
        <v>226</v>
      </c>
      <c r="L67" s="8" t="str">
        <f t="shared" si="0"/>
        <v>A-02-02-01-002-008---</v>
      </c>
      <c r="M67" s="14" t="s">
        <v>251</v>
      </c>
      <c r="N67" s="54">
        <v>50000000</v>
      </c>
      <c r="O67" s="141" t="s">
        <v>39</v>
      </c>
      <c r="P67" s="161" t="s">
        <v>445</v>
      </c>
      <c r="Q67" s="223" t="s">
        <v>440</v>
      </c>
      <c r="R67" s="223">
        <v>14</v>
      </c>
      <c r="S67" s="180" t="s">
        <v>935</v>
      </c>
      <c r="T67" s="180">
        <v>30</v>
      </c>
      <c r="U67" s="180" t="s">
        <v>455</v>
      </c>
      <c r="V67" s="180" t="s">
        <v>455</v>
      </c>
      <c r="W67" s="180" t="s">
        <v>455</v>
      </c>
      <c r="X67" s="186">
        <v>43934</v>
      </c>
      <c r="Y67" s="180"/>
      <c r="Z67" s="180"/>
      <c r="AA67" s="180"/>
      <c r="AB67" s="180"/>
    </row>
    <row r="68" spans="1:28" ht="18" customHeight="1" x14ac:dyDescent="0.25">
      <c r="A68" s="200" t="s">
        <v>22</v>
      </c>
      <c r="B68" s="12" t="s">
        <v>29</v>
      </c>
      <c r="C68" s="12" t="s">
        <v>29</v>
      </c>
      <c r="D68" s="12" t="s">
        <v>24</v>
      </c>
      <c r="E68" s="12" t="s">
        <v>50</v>
      </c>
      <c r="F68" s="12" t="s">
        <v>35</v>
      </c>
      <c r="G68" s="12"/>
      <c r="H68" s="12"/>
      <c r="I68" s="12"/>
      <c r="J68" s="15">
        <v>10</v>
      </c>
      <c r="K68" s="12"/>
      <c r="L68" s="8" t="str">
        <f t="shared" si="0"/>
        <v>A-02-02-01-002-008---</v>
      </c>
      <c r="M68" s="13" t="s">
        <v>26</v>
      </c>
      <c r="N68" s="10">
        <f>SUM(N69:N70)</f>
        <v>782714286</v>
      </c>
      <c r="O68" s="141"/>
      <c r="P68" s="161"/>
      <c r="Q68" s="223"/>
      <c r="R68" s="223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</row>
    <row r="69" spans="1:28" ht="38.25" x14ac:dyDescent="0.25">
      <c r="A69" s="200" t="s">
        <v>22</v>
      </c>
      <c r="B69" s="12" t="s">
        <v>29</v>
      </c>
      <c r="C69" s="12" t="s">
        <v>29</v>
      </c>
      <c r="D69" s="12" t="s">
        <v>24</v>
      </c>
      <c r="E69" s="12" t="s">
        <v>50</v>
      </c>
      <c r="F69" s="12" t="s">
        <v>35</v>
      </c>
      <c r="G69" s="12"/>
      <c r="H69" s="12"/>
      <c r="I69" s="12"/>
      <c r="J69" s="15">
        <v>10</v>
      </c>
      <c r="K69" s="12">
        <v>227</v>
      </c>
      <c r="L69" s="8" t="str">
        <f t="shared" si="0"/>
        <v>A-02-02-01-002-008---</v>
      </c>
      <c r="M69" s="14" t="s">
        <v>449</v>
      </c>
      <c r="N69" s="54">
        <v>781714286</v>
      </c>
      <c r="O69" s="141" t="s">
        <v>27</v>
      </c>
      <c r="P69" s="161" t="s">
        <v>444</v>
      </c>
      <c r="Q69" s="227" t="s">
        <v>450</v>
      </c>
      <c r="R69" s="223"/>
      <c r="S69" s="180" t="s">
        <v>924</v>
      </c>
      <c r="T69" s="180">
        <v>180</v>
      </c>
      <c r="U69" s="180"/>
      <c r="V69" s="180"/>
      <c r="W69" s="180"/>
      <c r="X69" s="180"/>
      <c r="Y69" s="180"/>
      <c r="Z69" s="180"/>
      <c r="AA69" s="180"/>
      <c r="AB69" s="180"/>
    </row>
    <row r="70" spans="1:28" ht="33" customHeight="1" x14ac:dyDescent="0.25">
      <c r="A70" s="200" t="s">
        <v>22</v>
      </c>
      <c r="B70" s="12" t="s">
        <v>29</v>
      </c>
      <c r="C70" s="12" t="s">
        <v>29</v>
      </c>
      <c r="D70" s="12" t="s">
        <v>24</v>
      </c>
      <c r="E70" s="12" t="s">
        <v>50</v>
      </c>
      <c r="F70" s="12" t="s">
        <v>35</v>
      </c>
      <c r="G70" s="12"/>
      <c r="H70" s="12"/>
      <c r="I70" s="12"/>
      <c r="J70" s="12">
        <v>10</v>
      </c>
      <c r="K70" s="12">
        <v>228</v>
      </c>
      <c r="L70" s="8" t="str">
        <f t="shared" si="0"/>
        <v>A-02-02-01-002-008---</v>
      </c>
      <c r="M70" s="14" t="s">
        <v>253</v>
      </c>
      <c r="N70" s="54">
        <v>1000000</v>
      </c>
      <c r="O70" s="141" t="s">
        <v>16</v>
      </c>
      <c r="P70" s="141" t="s">
        <v>16</v>
      </c>
      <c r="Q70" s="223" t="s">
        <v>440</v>
      </c>
      <c r="R70" s="225"/>
      <c r="S70" s="180" t="s">
        <v>914</v>
      </c>
      <c r="T70" s="180">
        <v>45</v>
      </c>
      <c r="U70" s="180"/>
      <c r="V70" s="180"/>
      <c r="W70" s="180"/>
      <c r="X70" s="180"/>
      <c r="Y70" s="180"/>
      <c r="Z70" s="180"/>
      <c r="AA70" s="180"/>
      <c r="AB70" s="180"/>
    </row>
    <row r="71" spans="1:28" s="7" customFormat="1" ht="33" x14ac:dyDescent="0.25">
      <c r="A71" s="196" t="s">
        <v>22</v>
      </c>
      <c r="B71" s="15" t="s">
        <v>29</v>
      </c>
      <c r="C71" s="15" t="s">
        <v>29</v>
      </c>
      <c r="D71" s="15" t="s">
        <v>24</v>
      </c>
      <c r="E71" s="15" t="s">
        <v>33</v>
      </c>
      <c r="F71" s="15"/>
      <c r="G71" s="15"/>
      <c r="H71" s="15"/>
      <c r="I71" s="15"/>
      <c r="J71" s="15">
        <v>10</v>
      </c>
      <c r="K71" s="15"/>
      <c r="L71" s="8" t="str">
        <f t="shared" ref="L71:L87" si="7">CONCATENATE(A71,"-",B71,"-",C71,"-",D71,"-",E71,"-",F71,"-",G71,"-",H71,"-",I71)</f>
        <v>A-02-02-01-003----</v>
      </c>
      <c r="M71" s="13" t="s">
        <v>68</v>
      </c>
      <c r="N71" s="10">
        <f>+N72+N79+N85+N98+N111</f>
        <v>5167528102</v>
      </c>
      <c r="O71" s="140"/>
      <c r="P71" s="40"/>
      <c r="Q71" s="221"/>
      <c r="R71" s="221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</row>
    <row r="72" spans="1:28" s="7" customFormat="1" ht="33" x14ac:dyDescent="0.25">
      <c r="A72" s="200" t="s">
        <v>22</v>
      </c>
      <c r="B72" s="12" t="s">
        <v>29</v>
      </c>
      <c r="C72" s="12" t="s">
        <v>29</v>
      </c>
      <c r="D72" s="12" t="s">
        <v>24</v>
      </c>
      <c r="E72" s="12" t="s">
        <v>33</v>
      </c>
      <c r="F72" s="12" t="s">
        <v>50</v>
      </c>
      <c r="G72" s="12"/>
      <c r="H72" s="12"/>
      <c r="I72" s="12"/>
      <c r="J72" s="15">
        <v>10</v>
      </c>
      <c r="K72" s="12"/>
      <c r="L72" s="8" t="str">
        <f t="shared" si="7"/>
        <v>A-02-02-01-003-002---</v>
      </c>
      <c r="M72" s="14" t="s">
        <v>69</v>
      </c>
      <c r="N72" s="10">
        <f>SUM(N73:N74)</f>
        <v>397453959</v>
      </c>
      <c r="O72" s="140"/>
      <c r="P72" s="40"/>
      <c r="Q72" s="221"/>
      <c r="R72" s="221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</row>
    <row r="73" spans="1:28" ht="68.25" customHeight="1" x14ac:dyDescent="0.25">
      <c r="A73" s="200" t="s">
        <v>22</v>
      </c>
      <c r="B73" s="12" t="s">
        <v>29</v>
      </c>
      <c r="C73" s="12" t="s">
        <v>29</v>
      </c>
      <c r="D73" s="12" t="s">
        <v>24</v>
      </c>
      <c r="E73" s="12" t="s">
        <v>33</v>
      </c>
      <c r="F73" s="12" t="s">
        <v>50</v>
      </c>
      <c r="G73" s="12"/>
      <c r="H73" s="12"/>
      <c r="I73" s="12"/>
      <c r="J73" s="12">
        <v>10</v>
      </c>
      <c r="K73" s="12">
        <v>229</v>
      </c>
      <c r="L73" s="8" t="str">
        <f t="shared" si="7"/>
        <v>A-02-02-01-003-002---</v>
      </c>
      <c r="M73" s="52" t="s">
        <v>347</v>
      </c>
      <c r="N73" s="54">
        <v>59620970</v>
      </c>
      <c r="O73" s="141" t="s">
        <v>37</v>
      </c>
      <c r="P73" s="161" t="s">
        <v>469</v>
      </c>
      <c r="Q73" s="223"/>
      <c r="R73" s="223" t="s">
        <v>446</v>
      </c>
      <c r="S73" s="180"/>
      <c r="T73" s="186">
        <v>44104</v>
      </c>
      <c r="U73" s="180" t="s">
        <v>447</v>
      </c>
      <c r="V73" s="180"/>
      <c r="W73" s="180"/>
      <c r="X73" s="180"/>
      <c r="Y73" s="180"/>
      <c r="Z73" s="180"/>
      <c r="AA73" s="180"/>
      <c r="AB73" s="180"/>
    </row>
    <row r="74" spans="1:28" ht="19.5" customHeight="1" x14ac:dyDescent="0.25">
      <c r="A74" s="200" t="s">
        <v>22</v>
      </c>
      <c r="B74" s="12" t="s">
        <v>29</v>
      </c>
      <c r="C74" s="12" t="s">
        <v>29</v>
      </c>
      <c r="D74" s="12" t="s">
        <v>24</v>
      </c>
      <c r="E74" s="12" t="s">
        <v>33</v>
      </c>
      <c r="F74" s="12" t="s">
        <v>50</v>
      </c>
      <c r="G74" s="12"/>
      <c r="H74" s="12"/>
      <c r="I74" s="12"/>
      <c r="J74" s="15">
        <v>10</v>
      </c>
      <c r="K74" s="12"/>
      <c r="L74" s="8" t="str">
        <f t="shared" si="7"/>
        <v>A-02-02-01-003-002---</v>
      </c>
      <c r="M74" s="13" t="s">
        <v>26</v>
      </c>
      <c r="N74" s="10">
        <f>SUM(N75:N78)</f>
        <v>337832989</v>
      </c>
      <c r="O74" s="141"/>
      <c r="P74" s="161"/>
      <c r="Q74" s="223"/>
      <c r="R74" s="223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</row>
    <row r="75" spans="1:28" ht="66" customHeight="1" x14ac:dyDescent="0.25">
      <c r="A75" s="200" t="s">
        <v>22</v>
      </c>
      <c r="B75" s="12" t="s">
        <v>29</v>
      </c>
      <c r="C75" s="12" t="s">
        <v>29</v>
      </c>
      <c r="D75" s="12" t="s">
        <v>24</v>
      </c>
      <c r="E75" s="12" t="s">
        <v>33</v>
      </c>
      <c r="F75" s="12" t="s">
        <v>50</v>
      </c>
      <c r="G75" s="12"/>
      <c r="H75" s="12"/>
      <c r="I75" s="12"/>
      <c r="J75" s="15">
        <v>10</v>
      </c>
      <c r="K75" s="12">
        <v>230</v>
      </c>
      <c r="L75" s="8" t="str">
        <f>CONCATENATE(A75,"-",B75,"-",C75,"-",D75,"-",E75,"-",F75,"-",G75,"-",H75,"-",I75)</f>
        <v>A-02-02-01-003-002---</v>
      </c>
      <c r="M75" s="52" t="s">
        <v>348</v>
      </c>
      <c r="N75" s="11">
        <v>189900006</v>
      </c>
      <c r="O75" s="141" t="s">
        <v>70</v>
      </c>
      <c r="P75" s="141" t="s">
        <v>70</v>
      </c>
      <c r="Q75" s="223" t="s">
        <v>440</v>
      </c>
      <c r="R75" s="223"/>
      <c r="S75" s="180" t="s">
        <v>946</v>
      </c>
      <c r="T75" s="180">
        <v>60</v>
      </c>
      <c r="U75" s="180"/>
      <c r="V75" s="180"/>
      <c r="W75" s="180"/>
      <c r="X75" s="180"/>
      <c r="Y75" s="180"/>
      <c r="Z75" s="180"/>
      <c r="AA75" s="180"/>
      <c r="AB75" s="180"/>
    </row>
    <row r="76" spans="1:28" ht="33" x14ac:dyDescent="0.25">
      <c r="A76" s="200" t="s">
        <v>22</v>
      </c>
      <c r="B76" s="12" t="s">
        <v>29</v>
      </c>
      <c r="C76" s="12" t="s">
        <v>29</v>
      </c>
      <c r="D76" s="12" t="s">
        <v>24</v>
      </c>
      <c r="E76" s="12" t="s">
        <v>33</v>
      </c>
      <c r="F76" s="12" t="s">
        <v>50</v>
      </c>
      <c r="G76" s="12"/>
      <c r="H76" s="12"/>
      <c r="I76" s="12"/>
      <c r="J76" s="12">
        <v>10</v>
      </c>
      <c r="K76" s="12">
        <v>231</v>
      </c>
      <c r="L76" s="8" t="str">
        <f>CONCATENATE(A76,"-",B76,"-",C76,"-",D76,"-",E76,"-",F76,"-",G76,"-",H76,"-",I76)</f>
        <v>A-02-02-01-003-002---</v>
      </c>
      <c r="M76" s="14" t="s">
        <v>408</v>
      </c>
      <c r="N76" s="54">
        <v>80000000</v>
      </c>
      <c r="O76" s="141" t="s">
        <v>70</v>
      </c>
      <c r="P76" s="141" t="s">
        <v>70</v>
      </c>
      <c r="Q76" s="223" t="s">
        <v>440</v>
      </c>
      <c r="R76" s="223"/>
      <c r="S76" s="180" t="s">
        <v>946</v>
      </c>
      <c r="T76" s="180">
        <v>60</v>
      </c>
      <c r="U76" s="180"/>
      <c r="V76" s="180"/>
      <c r="W76" s="180"/>
      <c r="X76" s="180"/>
      <c r="Y76" s="180"/>
      <c r="Z76" s="180"/>
      <c r="AA76" s="180"/>
      <c r="AB76" s="180"/>
    </row>
    <row r="77" spans="1:28" ht="33" x14ac:dyDescent="0.25">
      <c r="A77" s="200" t="s">
        <v>22</v>
      </c>
      <c r="B77" s="12" t="s">
        <v>29</v>
      </c>
      <c r="C77" s="12" t="s">
        <v>29</v>
      </c>
      <c r="D77" s="12" t="s">
        <v>24</v>
      </c>
      <c r="E77" s="12" t="s">
        <v>33</v>
      </c>
      <c r="F77" s="12" t="s">
        <v>50</v>
      </c>
      <c r="G77" s="12"/>
      <c r="H77" s="12"/>
      <c r="I77" s="12"/>
      <c r="J77" s="12">
        <v>10</v>
      </c>
      <c r="K77" s="12">
        <v>232</v>
      </c>
      <c r="L77" s="8" t="str">
        <f>CONCATENATE(A77,"-",B77,"-",C77,"-",D77,"-",E77,"-",F77,"-",G77,"-",H77,"-",I77)</f>
        <v>A-02-02-01-003-002---</v>
      </c>
      <c r="M77" s="14" t="s">
        <v>409</v>
      </c>
      <c r="N77" s="54">
        <v>40000000</v>
      </c>
      <c r="O77" s="141" t="s">
        <v>70</v>
      </c>
      <c r="P77" s="141" t="s">
        <v>70</v>
      </c>
      <c r="Q77" s="223" t="s">
        <v>440</v>
      </c>
      <c r="R77" s="223"/>
      <c r="S77" s="180" t="s">
        <v>946</v>
      </c>
      <c r="T77" s="180">
        <v>60</v>
      </c>
      <c r="U77" s="180"/>
      <c r="V77" s="180"/>
      <c r="W77" s="180"/>
      <c r="X77" s="180"/>
      <c r="Y77" s="180"/>
      <c r="Z77" s="180"/>
      <c r="AA77" s="180"/>
      <c r="AB77" s="180"/>
    </row>
    <row r="78" spans="1:28" ht="57.75" customHeight="1" x14ac:dyDescent="0.25">
      <c r="A78" s="200" t="s">
        <v>22</v>
      </c>
      <c r="B78" s="12" t="s">
        <v>29</v>
      </c>
      <c r="C78" s="12" t="s">
        <v>29</v>
      </c>
      <c r="D78" s="12" t="s">
        <v>24</v>
      </c>
      <c r="E78" s="12" t="s">
        <v>33</v>
      </c>
      <c r="F78" s="12" t="s">
        <v>50</v>
      </c>
      <c r="G78" s="12"/>
      <c r="H78" s="12"/>
      <c r="I78" s="12"/>
      <c r="J78" s="12">
        <v>10</v>
      </c>
      <c r="K78" s="12">
        <v>233</v>
      </c>
      <c r="L78" s="8" t="str">
        <f>CONCATENATE(A78,"-",B78,"-",C78,"-",D78,"-",E78,"-",F78,"-",G78,"-",H78,"-",I78)</f>
        <v>A-02-02-01-003-002---</v>
      </c>
      <c r="M78" s="14" t="s">
        <v>349</v>
      </c>
      <c r="N78" s="54">
        <v>27932983</v>
      </c>
      <c r="O78" s="141" t="s">
        <v>16</v>
      </c>
      <c r="P78" s="141" t="s">
        <v>16</v>
      </c>
      <c r="Q78" s="223" t="s">
        <v>440</v>
      </c>
      <c r="R78" s="223"/>
      <c r="S78" s="180" t="s">
        <v>946</v>
      </c>
      <c r="T78" s="180">
        <v>60</v>
      </c>
      <c r="U78" s="180"/>
      <c r="V78" s="180"/>
      <c r="W78" s="180"/>
      <c r="X78" s="180"/>
      <c r="Y78" s="180"/>
      <c r="Z78" s="180"/>
      <c r="AA78" s="180"/>
      <c r="AB78" s="180"/>
    </row>
    <row r="79" spans="1:28" ht="41.25" customHeight="1" x14ac:dyDescent="0.25">
      <c r="A79" s="200" t="s">
        <v>22</v>
      </c>
      <c r="B79" s="12" t="s">
        <v>29</v>
      </c>
      <c r="C79" s="12" t="s">
        <v>29</v>
      </c>
      <c r="D79" s="12" t="s">
        <v>24</v>
      </c>
      <c r="E79" s="12" t="s">
        <v>33</v>
      </c>
      <c r="F79" s="12" t="s">
        <v>33</v>
      </c>
      <c r="G79" s="12"/>
      <c r="H79" s="12"/>
      <c r="I79" s="12"/>
      <c r="J79" s="15">
        <v>10</v>
      </c>
      <c r="K79" s="12"/>
      <c r="L79" s="8" t="str">
        <f t="shared" si="7"/>
        <v>A-02-02-01-003-003---</v>
      </c>
      <c r="M79" s="14" t="s">
        <v>343</v>
      </c>
      <c r="N79" s="10">
        <f>SUM(N80:N82)</f>
        <v>3617000000</v>
      </c>
      <c r="O79" s="141"/>
      <c r="P79" s="161"/>
      <c r="Q79" s="223"/>
      <c r="R79" s="223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</row>
    <row r="80" spans="1:28" s="366" customFormat="1" ht="33" x14ac:dyDescent="0.25">
      <c r="A80" s="200" t="s">
        <v>22</v>
      </c>
      <c r="B80" s="12" t="s">
        <v>29</v>
      </c>
      <c r="C80" s="12" t="s">
        <v>29</v>
      </c>
      <c r="D80" s="12" t="s">
        <v>24</v>
      </c>
      <c r="E80" s="12" t="s">
        <v>33</v>
      </c>
      <c r="F80" s="12" t="s">
        <v>33</v>
      </c>
      <c r="G80" s="12"/>
      <c r="H80" s="12"/>
      <c r="I80" s="12"/>
      <c r="J80" s="12">
        <v>10</v>
      </c>
      <c r="K80" s="12">
        <v>234</v>
      </c>
      <c r="L80" s="8" t="str">
        <f>CONCATENATE(A80,"-",B80,"-",C80,"-",D80,"-",E80,"-",F80,"-",G80,"-",H80,"-",I80)</f>
        <v>A-02-02-01-003-003---</v>
      </c>
      <c r="M80" s="14" t="s">
        <v>995</v>
      </c>
      <c r="N80" s="54">
        <v>266625500</v>
      </c>
      <c r="O80" s="141" t="s">
        <v>37</v>
      </c>
      <c r="P80" s="161" t="s">
        <v>444</v>
      </c>
      <c r="Q80" s="223" t="s">
        <v>442</v>
      </c>
      <c r="R80" s="223">
        <v>15</v>
      </c>
      <c r="S80" s="180" t="s">
        <v>928</v>
      </c>
      <c r="T80" s="180">
        <v>270</v>
      </c>
      <c r="U80" s="180"/>
      <c r="V80" s="180"/>
      <c r="W80" s="180"/>
      <c r="X80" s="180" t="s">
        <v>931</v>
      </c>
      <c r="Y80" s="180"/>
      <c r="Z80" s="180"/>
      <c r="AA80" s="180"/>
      <c r="AB80" s="180"/>
    </row>
    <row r="81" spans="1:28" ht="33" x14ac:dyDescent="0.25">
      <c r="A81" s="200" t="s">
        <v>22</v>
      </c>
      <c r="B81" s="12" t="s">
        <v>29</v>
      </c>
      <c r="C81" s="12" t="s">
        <v>29</v>
      </c>
      <c r="D81" s="12" t="s">
        <v>24</v>
      </c>
      <c r="E81" s="12" t="s">
        <v>33</v>
      </c>
      <c r="F81" s="12" t="s">
        <v>33</v>
      </c>
      <c r="G81" s="12"/>
      <c r="H81" s="12"/>
      <c r="I81" s="12"/>
      <c r="J81" s="12">
        <v>10</v>
      </c>
      <c r="K81" s="12">
        <v>433</v>
      </c>
      <c r="L81" s="8" t="str">
        <f>CONCATENATE(A81,"-",B81,"-",C81,"-",D81,"-",E81,"-",F81,"-",G81,"-",H81,"-",I81)</f>
        <v>A-02-02-01-003-003---</v>
      </c>
      <c r="M81" s="14" t="s">
        <v>996</v>
      </c>
      <c r="N81" s="54">
        <v>88374500</v>
      </c>
      <c r="O81" s="141" t="s">
        <v>37</v>
      </c>
      <c r="P81" s="161" t="s">
        <v>444</v>
      </c>
      <c r="Q81" s="223" t="s">
        <v>442</v>
      </c>
      <c r="R81" s="223">
        <v>15</v>
      </c>
      <c r="S81" s="180" t="s">
        <v>928</v>
      </c>
      <c r="T81" s="180">
        <v>270</v>
      </c>
      <c r="U81" s="180"/>
      <c r="V81" s="180"/>
      <c r="W81" s="180"/>
      <c r="X81" s="180" t="s">
        <v>931</v>
      </c>
      <c r="Y81" s="180"/>
      <c r="Z81" s="180"/>
      <c r="AA81" s="180"/>
      <c r="AB81" s="180"/>
    </row>
    <row r="82" spans="1:28" x14ac:dyDescent="0.25">
      <c r="A82" s="200" t="s">
        <v>22</v>
      </c>
      <c r="B82" s="12" t="s">
        <v>29</v>
      </c>
      <c r="C82" s="12" t="s">
        <v>29</v>
      </c>
      <c r="D82" s="12" t="s">
        <v>24</v>
      </c>
      <c r="E82" s="12" t="s">
        <v>33</v>
      </c>
      <c r="F82" s="12" t="s">
        <v>33</v>
      </c>
      <c r="G82" s="12"/>
      <c r="H82" s="12"/>
      <c r="I82" s="12"/>
      <c r="J82" s="15">
        <v>10</v>
      </c>
      <c r="K82" s="12"/>
      <c r="L82" s="8" t="str">
        <f>CONCATENATE(A82,"-",B82,"-",C82,"-",D82,"-",E82,"-",F82,"-",G82,"-",H82,"-",I82)</f>
        <v>A-02-02-01-003-003---</v>
      </c>
      <c r="M82" s="13" t="s">
        <v>26</v>
      </c>
      <c r="N82" s="10">
        <f>SUM(N83:N84)</f>
        <v>3262000000</v>
      </c>
      <c r="O82" s="141"/>
      <c r="P82" s="161"/>
      <c r="Q82" s="223"/>
      <c r="R82" s="223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</row>
    <row r="83" spans="1:28" ht="18" customHeight="1" x14ac:dyDescent="0.25">
      <c r="A83" s="200" t="s">
        <v>22</v>
      </c>
      <c r="B83" s="12" t="s">
        <v>29</v>
      </c>
      <c r="C83" s="12" t="s">
        <v>29</v>
      </c>
      <c r="D83" s="12" t="s">
        <v>24</v>
      </c>
      <c r="E83" s="12" t="s">
        <v>33</v>
      </c>
      <c r="F83" s="12" t="s">
        <v>33</v>
      </c>
      <c r="G83" s="12"/>
      <c r="H83" s="12"/>
      <c r="I83" s="12"/>
      <c r="J83" s="12">
        <v>10</v>
      </c>
      <c r="K83" s="12">
        <v>235</v>
      </c>
      <c r="L83" s="8" t="str">
        <f>CONCATENATE(A83,"-",B83,"-",C83,"-",D83,"-",E83,"-",F83,"-",G83,"-",H83,"-",I83)</f>
        <v>A-02-02-01-003-003---</v>
      </c>
      <c r="M83" s="14" t="s">
        <v>73</v>
      </c>
      <c r="N83" s="54">
        <v>62000000</v>
      </c>
      <c r="O83" s="141" t="s">
        <v>16</v>
      </c>
      <c r="P83" s="141" t="s">
        <v>16</v>
      </c>
      <c r="Q83" s="223" t="s">
        <v>440</v>
      </c>
      <c r="R83" s="223"/>
      <c r="S83" s="180" t="s">
        <v>917</v>
      </c>
      <c r="T83" s="180">
        <v>330</v>
      </c>
      <c r="U83" s="180"/>
      <c r="V83" s="180"/>
      <c r="W83" s="180"/>
      <c r="X83" s="180"/>
      <c r="Y83" s="180"/>
      <c r="Z83" s="180"/>
      <c r="AA83" s="180"/>
      <c r="AB83" s="180"/>
    </row>
    <row r="84" spans="1:28" ht="33" x14ac:dyDescent="0.25">
      <c r="A84" s="200" t="s">
        <v>22</v>
      </c>
      <c r="B84" s="12" t="s">
        <v>29</v>
      </c>
      <c r="C84" s="12" t="s">
        <v>29</v>
      </c>
      <c r="D84" s="12" t="s">
        <v>24</v>
      </c>
      <c r="E84" s="12" t="s">
        <v>33</v>
      </c>
      <c r="F84" s="12" t="s">
        <v>33</v>
      </c>
      <c r="G84" s="12"/>
      <c r="H84" s="12"/>
      <c r="I84" s="12"/>
      <c r="J84" s="12">
        <v>10</v>
      </c>
      <c r="K84" s="12">
        <v>236</v>
      </c>
      <c r="L84" s="8" t="str">
        <f>CONCATENATE(A84,"-",B84,"-",C84,"-",D84,"-",E84,"-",F84,"-",G84,"-",H84,"-",I84)</f>
        <v>A-02-02-01-003-003---</v>
      </c>
      <c r="M84" s="52" t="s">
        <v>255</v>
      </c>
      <c r="N84" s="54">
        <v>3200000000</v>
      </c>
      <c r="O84" s="141" t="s">
        <v>70</v>
      </c>
      <c r="P84" s="141" t="s">
        <v>70</v>
      </c>
      <c r="Q84" s="223" t="s">
        <v>440</v>
      </c>
      <c r="R84" s="223"/>
      <c r="S84" s="180" t="s">
        <v>917</v>
      </c>
      <c r="T84" s="180">
        <v>330</v>
      </c>
      <c r="U84" s="180"/>
      <c r="V84" s="180"/>
      <c r="W84" s="180"/>
      <c r="X84" s="180"/>
      <c r="Y84" s="180"/>
      <c r="Z84" s="180"/>
      <c r="AA84" s="180"/>
      <c r="AB84" s="180"/>
    </row>
    <row r="85" spans="1:28" ht="27.75" customHeight="1" x14ac:dyDescent="0.25">
      <c r="A85" s="200" t="s">
        <v>22</v>
      </c>
      <c r="B85" s="12" t="s">
        <v>29</v>
      </c>
      <c r="C85" s="12" t="s">
        <v>29</v>
      </c>
      <c r="D85" s="12" t="s">
        <v>24</v>
      </c>
      <c r="E85" s="12" t="s">
        <v>33</v>
      </c>
      <c r="F85" s="12" t="s">
        <v>45</v>
      </c>
      <c r="G85" s="12"/>
      <c r="H85" s="12"/>
      <c r="I85" s="12"/>
      <c r="J85" s="15">
        <v>10</v>
      </c>
      <c r="K85" s="12"/>
      <c r="L85" s="8" t="str">
        <f t="shared" si="7"/>
        <v>A-02-02-01-003-005---</v>
      </c>
      <c r="M85" s="14" t="s">
        <v>75</v>
      </c>
      <c r="N85" s="55">
        <f>SUM(N86:N89)</f>
        <v>558875064</v>
      </c>
      <c r="O85" s="141"/>
      <c r="P85" s="161"/>
      <c r="Q85" s="223"/>
      <c r="R85" s="223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</row>
    <row r="86" spans="1:28" ht="37.5" customHeight="1" x14ac:dyDescent="0.25">
      <c r="A86" s="200" t="s">
        <v>22</v>
      </c>
      <c r="B86" s="12" t="s">
        <v>29</v>
      </c>
      <c r="C86" s="12" t="s">
        <v>29</v>
      </c>
      <c r="D86" s="12" t="s">
        <v>24</v>
      </c>
      <c r="E86" s="12" t="s">
        <v>33</v>
      </c>
      <c r="F86" s="12" t="s">
        <v>45</v>
      </c>
      <c r="G86" s="12"/>
      <c r="H86" s="12"/>
      <c r="I86" s="12"/>
      <c r="J86" s="12">
        <v>10</v>
      </c>
      <c r="K86" s="12">
        <v>237</v>
      </c>
      <c r="L86" s="8" t="str">
        <f t="shared" si="7"/>
        <v>A-02-02-01-003-005---</v>
      </c>
      <c r="M86" s="14" t="s">
        <v>337</v>
      </c>
      <c r="N86" s="54">
        <v>814813</v>
      </c>
      <c r="O86" s="141" t="s">
        <v>37</v>
      </c>
      <c r="P86" s="161" t="s">
        <v>469</v>
      </c>
      <c r="Q86" s="223"/>
      <c r="R86" s="223" t="s">
        <v>446</v>
      </c>
      <c r="S86" s="180"/>
      <c r="T86" s="186">
        <v>44104</v>
      </c>
      <c r="U86" s="180" t="s">
        <v>447</v>
      </c>
      <c r="V86" s="180"/>
      <c r="W86" s="180"/>
      <c r="X86" s="180"/>
      <c r="Y86" s="180"/>
      <c r="Z86" s="180"/>
      <c r="AA86" s="180"/>
      <c r="AB86" s="180"/>
    </row>
    <row r="87" spans="1:28" x14ac:dyDescent="0.25">
      <c r="A87" s="200" t="s">
        <v>22</v>
      </c>
      <c r="B87" s="12" t="s">
        <v>29</v>
      </c>
      <c r="C87" s="12" t="s">
        <v>29</v>
      </c>
      <c r="D87" s="12" t="s">
        <v>24</v>
      </c>
      <c r="E87" s="12" t="s">
        <v>33</v>
      </c>
      <c r="F87" s="12" t="s">
        <v>45</v>
      </c>
      <c r="G87" s="12"/>
      <c r="H87" s="12"/>
      <c r="I87" s="12"/>
      <c r="J87" s="12">
        <v>10</v>
      </c>
      <c r="K87" s="12">
        <v>238</v>
      </c>
      <c r="L87" s="8" t="str">
        <f t="shared" si="7"/>
        <v>A-02-02-01-003-005---</v>
      </c>
      <c r="M87" s="14" t="s">
        <v>338</v>
      </c>
      <c r="N87" s="54">
        <v>25000000</v>
      </c>
      <c r="O87" s="141" t="s">
        <v>27</v>
      </c>
      <c r="P87" s="161" t="s">
        <v>444</v>
      </c>
      <c r="Q87" s="223" t="s">
        <v>439</v>
      </c>
      <c r="R87" s="223">
        <v>9</v>
      </c>
      <c r="S87" s="180" t="s">
        <v>916</v>
      </c>
      <c r="T87" s="180">
        <v>30</v>
      </c>
      <c r="U87" s="180" t="s">
        <v>455</v>
      </c>
      <c r="V87" s="180" t="s">
        <v>455</v>
      </c>
      <c r="W87" s="180" t="s">
        <v>455</v>
      </c>
      <c r="X87" s="186">
        <v>43955</v>
      </c>
      <c r="Y87" s="180"/>
      <c r="Z87" s="180"/>
      <c r="AA87" s="180"/>
      <c r="AB87" s="180"/>
    </row>
    <row r="88" spans="1:28" ht="33" x14ac:dyDescent="0.25">
      <c r="A88" s="200" t="s">
        <v>22</v>
      </c>
      <c r="B88" s="12" t="s">
        <v>29</v>
      </c>
      <c r="C88" s="12" t="s">
        <v>29</v>
      </c>
      <c r="D88" s="12" t="s">
        <v>24</v>
      </c>
      <c r="E88" s="12" t="s">
        <v>33</v>
      </c>
      <c r="F88" s="12" t="s">
        <v>45</v>
      </c>
      <c r="G88" s="12"/>
      <c r="H88" s="12"/>
      <c r="I88" s="12"/>
      <c r="J88" s="12">
        <v>10</v>
      </c>
      <c r="K88" s="12">
        <v>239</v>
      </c>
      <c r="L88" s="8" t="str">
        <f>CONCATENATE(A88,"-",B88,"-",C88,"-",D88,"-",E88,"-",F88,"-",G88,"-",H88,"-",I88)</f>
        <v>A-02-02-01-003-005---</v>
      </c>
      <c r="M88" s="14" t="s">
        <v>317</v>
      </c>
      <c r="N88" s="54">
        <v>7000000</v>
      </c>
      <c r="O88" s="141" t="s">
        <v>37</v>
      </c>
      <c r="P88" s="161" t="s">
        <v>444</v>
      </c>
      <c r="Q88" s="223" t="s">
        <v>440</v>
      </c>
      <c r="R88" s="223">
        <v>76</v>
      </c>
      <c r="S88" s="180" t="s">
        <v>929</v>
      </c>
      <c r="T88" s="180">
        <v>30</v>
      </c>
      <c r="U88" s="180" t="s">
        <v>455</v>
      </c>
      <c r="V88" s="180" t="s">
        <v>455</v>
      </c>
      <c r="W88" s="180" t="s">
        <v>455</v>
      </c>
      <c r="X88" s="186">
        <v>44075</v>
      </c>
      <c r="Y88" s="180"/>
      <c r="Z88" s="180"/>
      <c r="AA88" s="180"/>
      <c r="AB88" s="180"/>
    </row>
    <row r="89" spans="1:28" x14ac:dyDescent="0.25">
      <c r="A89" s="200" t="s">
        <v>22</v>
      </c>
      <c r="B89" s="12" t="s">
        <v>29</v>
      </c>
      <c r="C89" s="12" t="s">
        <v>29</v>
      </c>
      <c r="D89" s="12" t="s">
        <v>24</v>
      </c>
      <c r="E89" s="12" t="s">
        <v>33</v>
      </c>
      <c r="F89" s="12" t="s">
        <v>45</v>
      </c>
      <c r="G89" s="12"/>
      <c r="H89" s="12"/>
      <c r="I89" s="12"/>
      <c r="J89" s="15">
        <v>10</v>
      </c>
      <c r="K89" s="12"/>
      <c r="L89" s="8" t="str">
        <f t="shared" ref="L89:L98" si="8">CONCATENATE(A89,"-",B89,"-",C89,"-",D89,"-",E89,"-",F89,"-",G89,"-",H89,"-",I89)</f>
        <v>A-02-02-01-003-005---</v>
      </c>
      <c r="M89" s="13" t="s">
        <v>26</v>
      </c>
      <c r="N89" s="10">
        <f>SUM(N90:N97)</f>
        <v>526060251</v>
      </c>
      <c r="O89" s="141"/>
      <c r="P89" s="161"/>
      <c r="Q89" s="223"/>
      <c r="R89" s="223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</row>
    <row r="90" spans="1:28" ht="35.25" customHeight="1" x14ac:dyDescent="0.25">
      <c r="A90" s="200" t="s">
        <v>22</v>
      </c>
      <c r="B90" s="12" t="s">
        <v>29</v>
      </c>
      <c r="C90" s="12" t="s">
        <v>29</v>
      </c>
      <c r="D90" s="12" t="s">
        <v>24</v>
      </c>
      <c r="E90" s="12" t="s">
        <v>33</v>
      </c>
      <c r="F90" s="12" t="s">
        <v>45</v>
      </c>
      <c r="G90" s="12"/>
      <c r="H90" s="12"/>
      <c r="I90" s="12"/>
      <c r="J90" s="12">
        <v>10</v>
      </c>
      <c r="K90" s="12">
        <v>240</v>
      </c>
      <c r="L90" s="8" t="str">
        <f t="shared" si="8"/>
        <v>A-02-02-01-003-005---</v>
      </c>
      <c r="M90" s="52" t="s">
        <v>346</v>
      </c>
      <c r="N90" s="11">
        <v>8440001</v>
      </c>
      <c r="O90" s="141" t="s">
        <v>70</v>
      </c>
      <c r="P90" s="141" t="s">
        <v>70</v>
      </c>
      <c r="Q90" s="223" t="s">
        <v>440</v>
      </c>
      <c r="R90" s="223"/>
      <c r="S90" s="180" t="s">
        <v>946</v>
      </c>
      <c r="T90" s="180">
        <v>60</v>
      </c>
      <c r="U90" s="180"/>
      <c r="V90" s="180"/>
      <c r="W90" s="180"/>
      <c r="X90" s="180"/>
      <c r="Y90" s="180"/>
      <c r="Z90" s="180"/>
      <c r="AA90" s="180"/>
      <c r="AB90" s="180"/>
    </row>
    <row r="91" spans="1:28" ht="35.25" customHeight="1" x14ac:dyDescent="0.25">
      <c r="A91" s="200" t="s">
        <v>22</v>
      </c>
      <c r="B91" s="12" t="s">
        <v>29</v>
      </c>
      <c r="C91" s="12" t="s">
        <v>29</v>
      </c>
      <c r="D91" s="12" t="s">
        <v>24</v>
      </c>
      <c r="E91" s="12" t="s">
        <v>33</v>
      </c>
      <c r="F91" s="12" t="s">
        <v>45</v>
      </c>
      <c r="G91" s="12"/>
      <c r="H91" s="12"/>
      <c r="I91" s="12"/>
      <c r="J91" s="12">
        <v>10</v>
      </c>
      <c r="K91" s="12">
        <v>241</v>
      </c>
      <c r="L91" s="8" t="str">
        <f t="shared" si="8"/>
        <v>A-02-02-01-003-005---</v>
      </c>
      <c r="M91" s="52" t="s">
        <v>350</v>
      </c>
      <c r="N91" s="54">
        <v>620250</v>
      </c>
      <c r="O91" s="141" t="s">
        <v>16</v>
      </c>
      <c r="P91" s="141" t="s">
        <v>16</v>
      </c>
      <c r="Q91" s="223" t="s">
        <v>440</v>
      </c>
      <c r="R91" s="223"/>
      <c r="S91" s="180" t="s">
        <v>946</v>
      </c>
      <c r="T91" s="180">
        <v>60</v>
      </c>
      <c r="U91" s="180"/>
      <c r="V91" s="180"/>
      <c r="W91" s="180"/>
      <c r="X91" s="180"/>
      <c r="Y91" s="180"/>
      <c r="Z91" s="180"/>
      <c r="AA91" s="180"/>
      <c r="AB91" s="180"/>
    </row>
    <row r="92" spans="1:28" ht="33" customHeight="1" x14ac:dyDescent="0.25">
      <c r="A92" s="200" t="s">
        <v>22</v>
      </c>
      <c r="B92" s="12" t="s">
        <v>29</v>
      </c>
      <c r="C92" s="12" t="s">
        <v>29</v>
      </c>
      <c r="D92" s="12" t="s">
        <v>24</v>
      </c>
      <c r="E92" s="12" t="s">
        <v>33</v>
      </c>
      <c r="F92" s="12" t="s">
        <v>45</v>
      </c>
      <c r="G92" s="12"/>
      <c r="H92" s="12"/>
      <c r="I92" s="12"/>
      <c r="J92" s="12">
        <v>10</v>
      </c>
      <c r="K92" s="12">
        <v>242</v>
      </c>
      <c r="L92" s="8" t="str">
        <f t="shared" si="8"/>
        <v>A-02-02-01-003-005---</v>
      </c>
      <c r="M92" s="14" t="s">
        <v>77</v>
      </c>
      <c r="N92" s="54">
        <v>52000000</v>
      </c>
      <c r="O92" s="141" t="s">
        <v>16</v>
      </c>
      <c r="P92" s="141" t="s">
        <v>16</v>
      </c>
      <c r="Q92" s="223" t="s">
        <v>440</v>
      </c>
      <c r="R92" s="223"/>
      <c r="S92" s="180" t="s">
        <v>914</v>
      </c>
      <c r="T92" s="180">
        <v>60</v>
      </c>
      <c r="U92" s="180"/>
      <c r="V92" s="180"/>
      <c r="W92" s="180"/>
      <c r="X92" s="180"/>
      <c r="Y92" s="180"/>
      <c r="Z92" s="180"/>
      <c r="AA92" s="180"/>
      <c r="AB92" s="180"/>
    </row>
    <row r="93" spans="1:28" ht="18" customHeight="1" x14ac:dyDescent="0.25">
      <c r="A93" s="200" t="s">
        <v>22</v>
      </c>
      <c r="B93" s="12" t="s">
        <v>29</v>
      </c>
      <c r="C93" s="12" t="s">
        <v>29</v>
      </c>
      <c r="D93" s="12" t="s">
        <v>24</v>
      </c>
      <c r="E93" s="12" t="s">
        <v>33</v>
      </c>
      <c r="F93" s="12" t="s">
        <v>45</v>
      </c>
      <c r="G93" s="12"/>
      <c r="H93" s="12"/>
      <c r="I93" s="12"/>
      <c r="J93" s="12">
        <v>10</v>
      </c>
      <c r="K93" s="12">
        <v>243</v>
      </c>
      <c r="L93" s="8" t="str">
        <f t="shared" si="8"/>
        <v>A-02-02-01-003-005---</v>
      </c>
      <c r="M93" s="14" t="s">
        <v>76</v>
      </c>
      <c r="N93" s="54">
        <v>135000000</v>
      </c>
      <c r="O93" s="141" t="s">
        <v>39</v>
      </c>
      <c r="P93" s="161" t="s">
        <v>44</v>
      </c>
      <c r="Q93" s="223" t="s">
        <v>440</v>
      </c>
      <c r="R93" s="223"/>
      <c r="S93" s="180" t="s">
        <v>914</v>
      </c>
      <c r="T93" s="180">
        <v>270</v>
      </c>
      <c r="U93" s="180"/>
      <c r="V93" s="180"/>
      <c r="W93" s="180"/>
      <c r="X93" s="180"/>
      <c r="Y93" s="180"/>
      <c r="Z93" s="180"/>
      <c r="AA93" s="180"/>
      <c r="AB93" s="180"/>
    </row>
    <row r="94" spans="1:28" ht="18" customHeight="1" x14ac:dyDescent="0.25">
      <c r="A94" s="200" t="s">
        <v>22</v>
      </c>
      <c r="B94" s="12" t="s">
        <v>29</v>
      </c>
      <c r="C94" s="12" t="s">
        <v>29</v>
      </c>
      <c r="D94" s="12" t="s">
        <v>24</v>
      </c>
      <c r="E94" s="12" t="s">
        <v>33</v>
      </c>
      <c r="F94" s="12" t="s">
        <v>45</v>
      </c>
      <c r="G94" s="12"/>
      <c r="H94" s="12"/>
      <c r="I94" s="12"/>
      <c r="J94" s="12">
        <v>10</v>
      </c>
      <c r="K94" s="12">
        <v>244</v>
      </c>
      <c r="L94" s="8" t="str">
        <f t="shared" si="8"/>
        <v>A-02-02-01-003-005---</v>
      </c>
      <c r="M94" s="14" t="s">
        <v>78</v>
      </c>
      <c r="N94" s="54">
        <v>20000000</v>
      </c>
      <c r="O94" s="141" t="s">
        <v>16</v>
      </c>
      <c r="P94" s="141" t="s">
        <v>16</v>
      </c>
      <c r="Q94" s="223" t="s">
        <v>440</v>
      </c>
      <c r="R94" s="223"/>
      <c r="S94" s="180" t="s">
        <v>914</v>
      </c>
      <c r="T94" s="180">
        <v>45</v>
      </c>
      <c r="U94" s="180"/>
      <c r="V94" s="180"/>
      <c r="W94" s="180"/>
      <c r="X94" s="180"/>
      <c r="Y94" s="180"/>
      <c r="Z94" s="180"/>
      <c r="AA94" s="180"/>
      <c r="AB94" s="180"/>
    </row>
    <row r="95" spans="1:28" ht="33" x14ac:dyDescent="0.25">
      <c r="A95" s="200" t="s">
        <v>22</v>
      </c>
      <c r="B95" s="12" t="s">
        <v>29</v>
      </c>
      <c r="C95" s="12" t="s">
        <v>29</v>
      </c>
      <c r="D95" s="12" t="s">
        <v>24</v>
      </c>
      <c r="E95" s="12" t="s">
        <v>33</v>
      </c>
      <c r="F95" s="12" t="s">
        <v>45</v>
      </c>
      <c r="G95" s="12"/>
      <c r="H95" s="12"/>
      <c r="I95" s="12"/>
      <c r="J95" s="12">
        <v>10</v>
      </c>
      <c r="K95" s="12">
        <v>245</v>
      </c>
      <c r="L95" s="8" t="str">
        <f t="shared" si="8"/>
        <v>A-02-02-01-003-005---</v>
      </c>
      <c r="M95" s="14" t="s">
        <v>79</v>
      </c>
      <c r="N95" s="54">
        <v>256000000</v>
      </c>
      <c r="O95" s="141" t="s">
        <v>70</v>
      </c>
      <c r="P95" s="141" t="s">
        <v>70</v>
      </c>
      <c r="Q95" s="223" t="s">
        <v>440</v>
      </c>
      <c r="R95" s="223"/>
      <c r="S95" s="180" t="s">
        <v>946</v>
      </c>
      <c r="T95" s="180">
        <v>60</v>
      </c>
      <c r="U95" s="180"/>
      <c r="V95" s="180"/>
      <c r="W95" s="180"/>
      <c r="X95" s="180"/>
      <c r="Y95" s="180"/>
      <c r="Z95" s="180"/>
      <c r="AA95" s="180"/>
      <c r="AB95" s="180"/>
    </row>
    <row r="96" spans="1:28" x14ac:dyDescent="0.25">
      <c r="A96" s="200" t="s">
        <v>22</v>
      </c>
      <c r="B96" s="12" t="s">
        <v>29</v>
      </c>
      <c r="C96" s="12" t="s">
        <v>29</v>
      </c>
      <c r="D96" s="12" t="s">
        <v>24</v>
      </c>
      <c r="E96" s="12" t="s">
        <v>33</v>
      </c>
      <c r="F96" s="12" t="s">
        <v>45</v>
      </c>
      <c r="G96" s="12"/>
      <c r="H96" s="12"/>
      <c r="I96" s="12"/>
      <c r="J96" s="12">
        <v>10</v>
      </c>
      <c r="K96" s="12">
        <v>246</v>
      </c>
      <c r="L96" s="8" t="str">
        <f t="shared" si="8"/>
        <v>A-02-02-01-003-005---</v>
      </c>
      <c r="M96" s="14" t="s">
        <v>80</v>
      </c>
      <c r="N96" s="54">
        <v>4000000</v>
      </c>
      <c r="O96" s="141" t="s">
        <v>27</v>
      </c>
      <c r="P96" s="161" t="s">
        <v>44</v>
      </c>
      <c r="Q96" s="223" t="s">
        <v>440</v>
      </c>
      <c r="R96" s="223"/>
      <c r="S96" s="180" t="s">
        <v>946</v>
      </c>
      <c r="T96" s="180">
        <v>60</v>
      </c>
      <c r="U96" s="180"/>
      <c r="V96" s="180"/>
      <c r="W96" s="180"/>
      <c r="X96" s="180"/>
      <c r="Y96" s="180"/>
      <c r="Z96" s="180"/>
      <c r="AA96" s="180"/>
      <c r="AB96" s="180"/>
    </row>
    <row r="97" spans="1:28" x14ac:dyDescent="0.25">
      <c r="A97" s="200" t="s">
        <v>22</v>
      </c>
      <c r="B97" s="12" t="s">
        <v>29</v>
      </c>
      <c r="C97" s="12" t="s">
        <v>29</v>
      </c>
      <c r="D97" s="12" t="s">
        <v>24</v>
      </c>
      <c r="E97" s="12" t="s">
        <v>33</v>
      </c>
      <c r="F97" s="12" t="s">
        <v>45</v>
      </c>
      <c r="G97" s="12"/>
      <c r="H97" s="12"/>
      <c r="I97" s="12"/>
      <c r="J97" s="12">
        <v>10</v>
      </c>
      <c r="K97" s="12">
        <v>247</v>
      </c>
      <c r="L97" s="8" t="str">
        <f t="shared" si="8"/>
        <v>A-02-02-01-003-005---</v>
      </c>
      <c r="M97" s="14" t="s">
        <v>302</v>
      </c>
      <c r="N97" s="54">
        <v>50000000</v>
      </c>
      <c r="O97" s="141" t="s">
        <v>37</v>
      </c>
      <c r="P97" s="161" t="s">
        <v>44</v>
      </c>
      <c r="Q97" s="223" t="s">
        <v>440</v>
      </c>
      <c r="R97" s="223"/>
      <c r="S97" s="180" t="s">
        <v>935</v>
      </c>
      <c r="T97" s="180">
        <v>90</v>
      </c>
      <c r="U97" s="180"/>
      <c r="V97" s="180"/>
      <c r="W97" s="180"/>
      <c r="X97" s="180"/>
      <c r="Y97" s="180"/>
      <c r="Z97" s="180"/>
      <c r="AA97" s="180"/>
      <c r="AB97" s="180"/>
    </row>
    <row r="98" spans="1:28" ht="27.75" customHeight="1" x14ac:dyDescent="0.25">
      <c r="A98" s="200" t="s">
        <v>22</v>
      </c>
      <c r="B98" s="12" t="s">
        <v>29</v>
      </c>
      <c r="C98" s="12" t="s">
        <v>29</v>
      </c>
      <c r="D98" s="12" t="s">
        <v>24</v>
      </c>
      <c r="E98" s="12" t="s">
        <v>33</v>
      </c>
      <c r="F98" s="12" t="s">
        <v>49</v>
      </c>
      <c r="G98" s="12"/>
      <c r="H98" s="12"/>
      <c r="I98" s="12"/>
      <c r="J98" s="15">
        <v>10</v>
      </c>
      <c r="K98" s="12"/>
      <c r="L98" s="8" t="str">
        <f t="shared" si="8"/>
        <v>A-02-02-01-003-006---</v>
      </c>
      <c r="M98" s="14" t="s">
        <v>81</v>
      </c>
      <c r="N98" s="55">
        <f>SUM(N99:N105)</f>
        <v>198242974</v>
      </c>
      <c r="O98" s="141"/>
      <c r="P98" s="161"/>
      <c r="Q98" s="223"/>
      <c r="R98" s="223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</row>
    <row r="99" spans="1:28" ht="50.25" customHeight="1" x14ac:dyDescent="0.25">
      <c r="A99" s="200" t="s">
        <v>22</v>
      </c>
      <c r="B99" s="12" t="s">
        <v>29</v>
      </c>
      <c r="C99" s="12" t="s">
        <v>29</v>
      </c>
      <c r="D99" s="12" t="s">
        <v>24</v>
      </c>
      <c r="E99" s="12" t="s">
        <v>33</v>
      </c>
      <c r="F99" s="12" t="s">
        <v>49</v>
      </c>
      <c r="G99" s="12"/>
      <c r="H99" s="12"/>
      <c r="I99" s="12"/>
      <c r="J99" s="12">
        <v>10</v>
      </c>
      <c r="K99" s="12">
        <v>248</v>
      </c>
      <c r="L99" s="8" t="str">
        <f>CONCATENATE(A99,"-",B99,"-",C99,"-",D99,"-",E99,"-",F99,"-",G99,"-",H99,"-",I99)</f>
        <v>A-02-02-01-003-006---</v>
      </c>
      <c r="M99" s="52" t="s">
        <v>340</v>
      </c>
      <c r="N99" s="54">
        <v>1815205</v>
      </c>
      <c r="O99" s="141" t="s">
        <v>37</v>
      </c>
      <c r="P99" s="161" t="s">
        <v>469</v>
      </c>
      <c r="Q99" s="223"/>
      <c r="R99" s="223" t="s">
        <v>446</v>
      </c>
      <c r="S99" s="180"/>
      <c r="T99" s="186">
        <v>44104</v>
      </c>
      <c r="U99" s="180" t="s">
        <v>447</v>
      </c>
      <c r="V99" s="180"/>
      <c r="W99" s="180"/>
      <c r="X99" s="180"/>
      <c r="Y99" s="180"/>
      <c r="Z99" s="180"/>
      <c r="AA99" s="180"/>
      <c r="AB99" s="180"/>
    </row>
    <row r="100" spans="1:28" ht="33" x14ac:dyDescent="0.25">
      <c r="A100" s="200" t="s">
        <v>22</v>
      </c>
      <c r="B100" s="12" t="s">
        <v>29</v>
      </c>
      <c r="C100" s="12" t="s">
        <v>29</v>
      </c>
      <c r="D100" s="12" t="s">
        <v>24</v>
      </c>
      <c r="E100" s="12" t="s">
        <v>33</v>
      </c>
      <c r="F100" s="12" t="s">
        <v>49</v>
      </c>
      <c r="G100" s="12"/>
      <c r="H100" s="12"/>
      <c r="I100" s="12"/>
      <c r="J100" s="12">
        <v>10</v>
      </c>
      <c r="K100" s="12">
        <v>249</v>
      </c>
      <c r="L100" s="8" t="str">
        <f>CONCATENATE(A100,"-",B100,"-",C100,"-",D100,"-",E100,"-",F100,"-",G100,"-",H100,"-",I100)</f>
        <v>A-02-02-01-003-006---</v>
      </c>
      <c r="M100" s="14" t="s">
        <v>339</v>
      </c>
      <c r="N100" s="54">
        <f>7000000+5000000</f>
        <v>12000000</v>
      </c>
      <c r="O100" s="141" t="s">
        <v>27</v>
      </c>
      <c r="P100" s="161" t="s">
        <v>444</v>
      </c>
      <c r="Q100" s="223" t="s">
        <v>439</v>
      </c>
      <c r="R100" s="223">
        <v>9</v>
      </c>
      <c r="S100" s="180" t="s">
        <v>916</v>
      </c>
      <c r="T100" s="180">
        <v>30</v>
      </c>
      <c r="U100" s="180" t="s">
        <v>455</v>
      </c>
      <c r="V100" s="180" t="s">
        <v>455</v>
      </c>
      <c r="W100" s="180" t="s">
        <v>455</v>
      </c>
      <c r="X100" s="186">
        <v>43955</v>
      </c>
      <c r="Y100" s="180"/>
      <c r="Z100" s="180"/>
      <c r="AA100" s="180"/>
      <c r="AB100" s="180"/>
    </row>
    <row r="101" spans="1:28" ht="40.5" customHeight="1" x14ac:dyDescent="0.25">
      <c r="A101" s="200" t="s">
        <v>22</v>
      </c>
      <c r="B101" s="12" t="s">
        <v>29</v>
      </c>
      <c r="C101" s="12" t="s">
        <v>29</v>
      </c>
      <c r="D101" s="12" t="s">
        <v>24</v>
      </c>
      <c r="E101" s="12" t="s">
        <v>33</v>
      </c>
      <c r="F101" s="12" t="s">
        <v>49</v>
      </c>
      <c r="G101" s="12"/>
      <c r="H101" s="12"/>
      <c r="I101" s="12"/>
      <c r="J101" s="12">
        <v>10</v>
      </c>
      <c r="K101" s="12">
        <v>250</v>
      </c>
      <c r="L101" s="8" t="str">
        <f t="shared" ref="L101" si="9">CONCATENATE(A101,"-",B101,"-",C101,"-",D101,"-",E101,"-",F101,"-",G101,"-",H101,"-",I101)</f>
        <v>A-02-02-01-003-006---</v>
      </c>
      <c r="M101" s="14" t="s">
        <v>344</v>
      </c>
      <c r="N101" s="54">
        <v>45000000</v>
      </c>
      <c r="O101" s="141" t="s">
        <v>27</v>
      </c>
      <c r="P101" s="161" t="s">
        <v>444</v>
      </c>
      <c r="Q101" s="223" t="s">
        <v>439</v>
      </c>
      <c r="R101" s="223">
        <v>9</v>
      </c>
      <c r="S101" s="180" t="s">
        <v>916</v>
      </c>
      <c r="T101" s="180">
        <v>30</v>
      </c>
      <c r="U101" s="180" t="s">
        <v>455</v>
      </c>
      <c r="V101" s="180" t="s">
        <v>455</v>
      </c>
      <c r="W101" s="180" t="s">
        <v>455</v>
      </c>
      <c r="X101" s="186">
        <v>43955</v>
      </c>
      <c r="Y101" s="180"/>
      <c r="Z101" s="180"/>
      <c r="AA101" s="180"/>
      <c r="AB101" s="180"/>
    </row>
    <row r="102" spans="1:28" x14ac:dyDescent="0.25">
      <c r="A102" s="200" t="s">
        <v>22</v>
      </c>
      <c r="B102" s="12" t="s">
        <v>29</v>
      </c>
      <c r="C102" s="12" t="s">
        <v>29</v>
      </c>
      <c r="D102" s="12" t="s">
        <v>24</v>
      </c>
      <c r="E102" s="12" t="s">
        <v>33</v>
      </c>
      <c r="F102" s="12" t="s">
        <v>49</v>
      </c>
      <c r="G102" s="12"/>
      <c r="H102" s="12"/>
      <c r="I102" s="12"/>
      <c r="J102" s="12">
        <v>10</v>
      </c>
      <c r="K102" s="12">
        <v>251</v>
      </c>
      <c r="L102" s="8" t="str">
        <f>CONCATENATE(A102,"-",B102,"-",C102,"-",D102,"-",E102,"-",F102,"-",G102,"-",H102,"-",I102)</f>
        <v>A-02-02-01-003-006---</v>
      </c>
      <c r="M102" s="14" t="s">
        <v>304</v>
      </c>
      <c r="N102" s="54">
        <v>5000000</v>
      </c>
      <c r="O102" s="141" t="s">
        <v>37</v>
      </c>
      <c r="P102" s="161" t="s">
        <v>44</v>
      </c>
      <c r="Q102" s="223" t="s">
        <v>451</v>
      </c>
      <c r="R102" s="223">
        <v>77</v>
      </c>
      <c r="S102" s="393" t="s">
        <v>924</v>
      </c>
      <c r="T102" s="393">
        <v>45</v>
      </c>
      <c r="U102" s="180"/>
      <c r="V102" s="180"/>
      <c r="W102" s="180"/>
      <c r="X102" s="180"/>
      <c r="Y102" s="180"/>
      <c r="Z102" s="180"/>
      <c r="AA102" s="180"/>
      <c r="AB102" s="180"/>
    </row>
    <row r="103" spans="1:28" x14ac:dyDescent="0.25">
      <c r="A103" s="200" t="s">
        <v>22</v>
      </c>
      <c r="B103" s="12" t="s">
        <v>29</v>
      </c>
      <c r="C103" s="12" t="s">
        <v>29</v>
      </c>
      <c r="D103" s="12" t="s">
        <v>24</v>
      </c>
      <c r="E103" s="12" t="s">
        <v>33</v>
      </c>
      <c r="F103" s="12" t="s">
        <v>49</v>
      </c>
      <c r="G103" s="12"/>
      <c r="H103" s="12"/>
      <c r="I103" s="12"/>
      <c r="J103" s="12">
        <v>10</v>
      </c>
      <c r="K103" s="12">
        <v>252</v>
      </c>
      <c r="L103" s="8" t="str">
        <f>CONCATENATE(A103,"-",B103,"-",C103,"-",D103,"-",E103,"-",F103,"-",G103,"-",H103,"-",I103)</f>
        <v>A-02-02-01-003-006---</v>
      </c>
      <c r="M103" s="14" t="s">
        <v>318</v>
      </c>
      <c r="N103" s="54">
        <v>17500000</v>
      </c>
      <c r="O103" s="141" t="s">
        <v>37</v>
      </c>
      <c r="P103" s="161" t="s">
        <v>469</v>
      </c>
      <c r="Q103" s="223" t="s">
        <v>439</v>
      </c>
      <c r="R103" s="223">
        <v>3</v>
      </c>
      <c r="S103" s="180" t="s">
        <v>935</v>
      </c>
      <c r="T103" s="180">
        <v>45</v>
      </c>
      <c r="U103" s="180" t="s">
        <v>455</v>
      </c>
      <c r="V103" s="180" t="s">
        <v>455</v>
      </c>
      <c r="W103" s="180" t="s">
        <v>455</v>
      </c>
      <c r="X103" s="186">
        <v>43882</v>
      </c>
      <c r="Y103" s="180"/>
      <c r="Z103" s="180"/>
      <c r="AA103" s="180"/>
      <c r="AB103" s="180"/>
    </row>
    <row r="104" spans="1:28" x14ac:dyDescent="0.25">
      <c r="A104" s="200" t="s">
        <v>22</v>
      </c>
      <c r="B104" s="12" t="s">
        <v>29</v>
      </c>
      <c r="C104" s="12" t="s">
        <v>29</v>
      </c>
      <c r="D104" s="12" t="s">
        <v>24</v>
      </c>
      <c r="E104" s="12" t="s">
        <v>33</v>
      </c>
      <c r="F104" s="12" t="s">
        <v>49</v>
      </c>
      <c r="G104" s="12"/>
      <c r="H104" s="12"/>
      <c r="I104" s="12"/>
      <c r="J104" s="12">
        <v>10</v>
      </c>
      <c r="K104" s="12">
        <v>253</v>
      </c>
      <c r="L104" s="8" t="str">
        <f>CONCATENATE(A104,"-",B104,"-",C104,"-",D104,"-",E104,"-",F104,"-",G104,"-",H104,"-",I104)</f>
        <v>A-02-02-01-003-006---</v>
      </c>
      <c r="M104" s="14" t="s">
        <v>82</v>
      </c>
      <c r="N104" s="54">
        <v>6500000</v>
      </c>
      <c r="O104" s="141" t="s">
        <v>27</v>
      </c>
      <c r="P104" s="141" t="s">
        <v>27</v>
      </c>
      <c r="Q104" s="223" t="s">
        <v>440</v>
      </c>
      <c r="R104" s="223">
        <v>17</v>
      </c>
      <c r="S104" s="180" t="s">
        <v>936</v>
      </c>
      <c r="T104" s="180">
        <v>30</v>
      </c>
      <c r="U104" s="180" t="s">
        <v>455</v>
      </c>
      <c r="V104" s="180" t="s">
        <v>455</v>
      </c>
      <c r="W104" s="180" t="s">
        <v>455</v>
      </c>
      <c r="X104" s="186">
        <v>43860</v>
      </c>
      <c r="Y104" s="180"/>
      <c r="Z104" s="180"/>
      <c r="AA104" s="180"/>
      <c r="AB104" s="180"/>
    </row>
    <row r="105" spans="1:28" x14ac:dyDescent="0.25">
      <c r="A105" s="200" t="s">
        <v>22</v>
      </c>
      <c r="B105" s="12" t="s">
        <v>29</v>
      </c>
      <c r="C105" s="12" t="s">
        <v>29</v>
      </c>
      <c r="D105" s="12" t="s">
        <v>24</v>
      </c>
      <c r="E105" s="12" t="s">
        <v>33</v>
      </c>
      <c r="F105" s="12" t="s">
        <v>49</v>
      </c>
      <c r="G105" s="12"/>
      <c r="H105" s="12"/>
      <c r="I105" s="12"/>
      <c r="J105" s="15">
        <v>10</v>
      </c>
      <c r="K105" s="12"/>
      <c r="L105" s="8" t="str">
        <f t="shared" ref="L105:L109" si="10">CONCATENATE(A105,"-",B105,"-",C105,"-",D105,"-",E105,"-",F105,"-",G105,"-",H105,"-",I105)</f>
        <v>A-02-02-01-003-006---</v>
      </c>
      <c r="M105" s="13" t="s">
        <v>26</v>
      </c>
      <c r="N105" s="10">
        <f>SUM(N106:N110)</f>
        <v>110427769</v>
      </c>
      <c r="O105" s="141"/>
      <c r="P105" s="161"/>
      <c r="Q105" s="223"/>
      <c r="R105" s="223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</row>
    <row r="106" spans="1:28" ht="54.75" customHeight="1" x14ac:dyDescent="0.25">
      <c r="A106" s="200" t="s">
        <v>22</v>
      </c>
      <c r="B106" s="12" t="s">
        <v>29</v>
      </c>
      <c r="C106" s="12" t="s">
        <v>29</v>
      </c>
      <c r="D106" s="12" t="s">
        <v>24</v>
      </c>
      <c r="E106" s="12" t="s">
        <v>33</v>
      </c>
      <c r="F106" s="12" t="s">
        <v>49</v>
      </c>
      <c r="G106" s="12"/>
      <c r="H106" s="12"/>
      <c r="I106" s="12"/>
      <c r="J106" s="12">
        <v>10</v>
      </c>
      <c r="K106" s="12">
        <v>254</v>
      </c>
      <c r="L106" s="8" t="str">
        <f t="shared" si="10"/>
        <v>A-02-02-01-003-006---</v>
      </c>
      <c r="M106" s="14" t="s">
        <v>351</v>
      </c>
      <c r="N106" s="11">
        <v>8440001</v>
      </c>
      <c r="O106" s="141" t="s">
        <v>70</v>
      </c>
      <c r="P106" s="141" t="s">
        <v>70</v>
      </c>
      <c r="Q106" s="223" t="s">
        <v>451</v>
      </c>
      <c r="R106" s="223"/>
      <c r="S106" s="180" t="s">
        <v>946</v>
      </c>
      <c r="T106" s="180">
        <v>60</v>
      </c>
      <c r="U106" s="180"/>
      <c r="V106" s="180"/>
      <c r="W106" s="180"/>
      <c r="X106" s="180"/>
      <c r="Y106" s="180"/>
      <c r="Z106" s="180"/>
      <c r="AA106" s="180"/>
      <c r="AB106" s="180"/>
    </row>
    <row r="107" spans="1:28" ht="54.75" customHeight="1" x14ac:dyDescent="0.25">
      <c r="A107" s="200" t="s">
        <v>22</v>
      </c>
      <c r="B107" s="12" t="s">
        <v>29</v>
      </c>
      <c r="C107" s="12" t="s">
        <v>29</v>
      </c>
      <c r="D107" s="12" t="s">
        <v>24</v>
      </c>
      <c r="E107" s="12" t="s">
        <v>33</v>
      </c>
      <c r="F107" s="12" t="s">
        <v>49</v>
      </c>
      <c r="G107" s="12"/>
      <c r="H107" s="12"/>
      <c r="I107" s="12"/>
      <c r="J107" s="12">
        <v>10</v>
      </c>
      <c r="K107" s="12">
        <v>255</v>
      </c>
      <c r="L107" s="8" t="str">
        <f t="shared" si="10"/>
        <v>A-02-02-01-003-006---</v>
      </c>
      <c r="M107" s="52" t="s">
        <v>352</v>
      </c>
      <c r="N107" s="54">
        <v>1987768</v>
      </c>
      <c r="O107" s="141" t="s">
        <v>16</v>
      </c>
      <c r="P107" s="141" t="s">
        <v>16</v>
      </c>
      <c r="Q107" s="223" t="s">
        <v>451</v>
      </c>
      <c r="R107" s="223"/>
      <c r="S107" s="180" t="s">
        <v>946</v>
      </c>
      <c r="T107" s="180">
        <v>60</v>
      </c>
      <c r="U107" s="180"/>
      <c r="V107" s="180"/>
      <c r="W107" s="180"/>
      <c r="X107" s="180"/>
      <c r="Y107" s="180"/>
      <c r="Z107" s="180"/>
      <c r="AA107" s="180"/>
      <c r="AB107" s="180"/>
    </row>
    <row r="108" spans="1:28" ht="23.25" customHeight="1" x14ac:dyDescent="0.25">
      <c r="A108" s="200" t="s">
        <v>22</v>
      </c>
      <c r="B108" s="12" t="s">
        <v>29</v>
      </c>
      <c r="C108" s="12" t="s">
        <v>29</v>
      </c>
      <c r="D108" s="12" t="s">
        <v>24</v>
      </c>
      <c r="E108" s="12" t="s">
        <v>33</v>
      </c>
      <c r="F108" s="12" t="s">
        <v>49</v>
      </c>
      <c r="G108" s="12"/>
      <c r="H108" s="12"/>
      <c r="I108" s="12"/>
      <c r="J108" s="12">
        <v>10</v>
      </c>
      <c r="K108" s="12">
        <v>256</v>
      </c>
      <c r="L108" s="8" t="str">
        <f t="shared" si="10"/>
        <v>A-02-02-01-003-006---</v>
      </c>
      <c r="M108" s="14" t="s">
        <v>331</v>
      </c>
      <c r="N108" s="54">
        <v>20000000</v>
      </c>
      <c r="O108" s="141" t="s">
        <v>16</v>
      </c>
      <c r="P108" s="141" t="s">
        <v>16</v>
      </c>
      <c r="Q108" s="223" t="s">
        <v>451</v>
      </c>
      <c r="R108" s="223"/>
      <c r="S108" s="180" t="s">
        <v>946</v>
      </c>
      <c r="T108" s="180">
        <v>60</v>
      </c>
      <c r="U108" s="180"/>
      <c r="V108" s="180"/>
      <c r="W108" s="180"/>
      <c r="X108" s="180"/>
      <c r="Y108" s="180"/>
      <c r="Z108" s="180"/>
      <c r="AA108" s="180"/>
      <c r="AB108" s="180"/>
    </row>
    <row r="109" spans="1:28" ht="33" x14ac:dyDescent="0.25">
      <c r="A109" s="200" t="s">
        <v>22</v>
      </c>
      <c r="B109" s="12" t="s">
        <v>29</v>
      </c>
      <c r="C109" s="12" t="s">
        <v>29</v>
      </c>
      <c r="D109" s="12" t="s">
        <v>24</v>
      </c>
      <c r="E109" s="12" t="s">
        <v>33</v>
      </c>
      <c r="F109" s="12" t="s">
        <v>49</v>
      </c>
      <c r="G109" s="12"/>
      <c r="H109" s="12"/>
      <c r="I109" s="12"/>
      <c r="J109" s="12">
        <v>10</v>
      </c>
      <c r="K109" s="12">
        <v>257</v>
      </c>
      <c r="L109" s="8" t="str">
        <f t="shared" si="10"/>
        <v>A-02-02-01-003-006---</v>
      </c>
      <c r="M109" s="14" t="s">
        <v>256</v>
      </c>
      <c r="N109" s="54">
        <v>30000000</v>
      </c>
      <c r="O109" s="141" t="s">
        <v>27</v>
      </c>
      <c r="P109" s="161" t="s">
        <v>44</v>
      </c>
      <c r="Q109" s="223" t="s">
        <v>451</v>
      </c>
      <c r="R109" s="223"/>
      <c r="S109" s="180" t="s">
        <v>935</v>
      </c>
      <c r="T109" s="180">
        <v>60</v>
      </c>
      <c r="U109" s="180"/>
      <c r="V109" s="180"/>
      <c r="W109" s="180"/>
      <c r="X109" s="180"/>
      <c r="Y109" s="180"/>
      <c r="Z109" s="180"/>
      <c r="AA109" s="180"/>
      <c r="AB109" s="180"/>
    </row>
    <row r="110" spans="1:28" ht="25.5" customHeight="1" x14ac:dyDescent="0.25">
      <c r="A110" s="200" t="s">
        <v>22</v>
      </c>
      <c r="B110" s="12" t="s">
        <v>29</v>
      </c>
      <c r="C110" s="12" t="s">
        <v>29</v>
      </c>
      <c r="D110" s="12" t="s">
        <v>24</v>
      </c>
      <c r="E110" s="12" t="s">
        <v>33</v>
      </c>
      <c r="F110" s="12" t="s">
        <v>49</v>
      </c>
      <c r="G110" s="12"/>
      <c r="H110" s="12"/>
      <c r="I110" s="12"/>
      <c r="J110" s="12">
        <v>10</v>
      </c>
      <c r="K110" s="12">
        <v>258</v>
      </c>
      <c r="L110" s="8" t="str">
        <f>CONCATENATE(A110,"-",B110,"-",C110,"-",D110,"-",E110,"-",F110,"-",G110,"-",H110,"-",I110)</f>
        <v>A-02-02-01-003-006---</v>
      </c>
      <c r="M110" s="14" t="s">
        <v>257</v>
      </c>
      <c r="N110" s="54">
        <v>50000000</v>
      </c>
      <c r="O110" s="141" t="s">
        <v>27</v>
      </c>
      <c r="P110" s="161" t="s">
        <v>44</v>
      </c>
      <c r="Q110" s="223" t="s">
        <v>451</v>
      </c>
      <c r="R110" s="223"/>
      <c r="S110" s="180" t="s">
        <v>935</v>
      </c>
      <c r="T110" s="180">
        <v>60</v>
      </c>
      <c r="U110" s="180"/>
      <c r="V110" s="180"/>
      <c r="W110" s="180"/>
      <c r="X110" s="180"/>
      <c r="Y110" s="180"/>
      <c r="Z110" s="180"/>
      <c r="AA110" s="180"/>
      <c r="AB110" s="180"/>
    </row>
    <row r="111" spans="1:28" ht="25.5" customHeight="1" x14ac:dyDescent="0.25">
      <c r="A111" s="200" t="s">
        <v>22</v>
      </c>
      <c r="B111" s="12" t="s">
        <v>29</v>
      </c>
      <c r="C111" s="12" t="s">
        <v>29</v>
      </c>
      <c r="D111" s="12" t="s">
        <v>24</v>
      </c>
      <c r="E111" s="12" t="s">
        <v>33</v>
      </c>
      <c r="F111" s="12" t="s">
        <v>35</v>
      </c>
      <c r="G111" s="12"/>
      <c r="H111" s="12"/>
      <c r="I111" s="12"/>
      <c r="J111" s="15">
        <v>10</v>
      </c>
      <c r="K111" s="12"/>
      <c r="L111" s="8" t="str">
        <f t="shared" ref="L111:L112" si="11">CONCATENATE(A111,"-",B111,"-",C111,"-",D111,"-",E111,"-",F111,"-",G111,"-",H111,"-",I111)</f>
        <v>A-02-02-01-003-008---</v>
      </c>
      <c r="M111" s="14" t="s">
        <v>341</v>
      </c>
      <c r="N111" s="10">
        <f>SUM(N112:N117)</f>
        <v>395956105</v>
      </c>
      <c r="O111" s="141"/>
      <c r="P111" s="161"/>
      <c r="Q111" s="223"/>
      <c r="R111" s="223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</row>
    <row r="112" spans="1:28" ht="50.25" customHeight="1" x14ac:dyDescent="0.25">
      <c r="A112" s="200" t="s">
        <v>22</v>
      </c>
      <c r="B112" s="12" t="s">
        <v>29</v>
      </c>
      <c r="C112" s="12" t="s">
        <v>29</v>
      </c>
      <c r="D112" s="12" t="s">
        <v>24</v>
      </c>
      <c r="E112" s="12" t="s">
        <v>33</v>
      </c>
      <c r="F112" s="12" t="s">
        <v>35</v>
      </c>
      <c r="G112" s="12"/>
      <c r="H112" s="12"/>
      <c r="I112" s="12"/>
      <c r="J112" s="12">
        <v>10</v>
      </c>
      <c r="K112" s="12">
        <v>259</v>
      </c>
      <c r="L112" s="8" t="str">
        <f t="shared" si="11"/>
        <v>A-02-02-01-003-008---</v>
      </c>
      <c r="M112" s="14" t="s">
        <v>342</v>
      </c>
      <c r="N112" s="11">
        <v>4097100</v>
      </c>
      <c r="O112" s="141" t="s">
        <v>37</v>
      </c>
      <c r="P112" s="161" t="s">
        <v>469</v>
      </c>
      <c r="Q112" s="223"/>
      <c r="R112" s="223" t="s">
        <v>446</v>
      </c>
      <c r="S112" s="180"/>
      <c r="T112" s="186">
        <v>44104</v>
      </c>
      <c r="U112" s="180" t="s">
        <v>447</v>
      </c>
      <c r="V112" s="180"/>
      <c r="W112" s="180"/>
      <c r="X112" s="180"/>
      <c r="Y112" s="180"/>
      <c r="Z112" s="180"/>
      <c r="AA112" s="180"/>
      <c r="AB112" s="180"/>
    </row>
    <row r="113" spans="1:28" ht="33" x14ac:dyDescent="0.25">
      <c r="A113" s="200" t="s">
        <v>22</v>
      </c>
      <c r="B113" s="12" t="s">
        <v>29</v>
      </c>
      <c r="C113" s="12" t="s">
        <v>29</v>
      </c>
      <c r="D113" s="12" t="s">
        <v>24</v>
      </c>
      <c r="E113" s="12" t="s">
        <v>33</v>
      </c>
      <c r="F113" s="12" t="s">
        <v>35</v>
      </c>
      <c r="G113" s="12"/>
      <c r="H113" s="12"/>
      <c r="I113" s="12"/>
      <c r="J113" s="12">
        <v>10</v>
      </c>
      <c r="K113" s="12">
        <v>260</v>
      </c>
      <c r="L113" s="8" t="str">
        <f>CONCATENATE(A113,"-",B113,"-",C113,"-",D113,"-",E113,"-",F113,"-",G113,"-",H113,"-",I113)</f>
        <v>A-02-02-01-003-008---</v>
      </c>
      <c r="M113" s="14" t="s">
        <v>83</v>
      </c>
      <c r="N113" s="11">
        <v>150000000</v>
      </c>
      <c r="O113" s="141" t="s">
        <v>37</v>
      </c>
      <c r="P113" s="161" t="s">
        <v>469</v>
      </c>
      <c r="Q113" s="223" t="s">
        <v>442</v>
      </c>
      <c r="R113" s="223">
        <v>18</v>
      </c>
      <c r="S113" s="180" t="s">
        <v>936</v>
      </c>
      <c r="T113" s="180">
        <v>60</v>
      </c>
      <c r="U113" s="180" t="s">
        <v>455</v>
      </c>
      <c r="V113" s="180" t="s">
        <v>455</v>
      </c>
      <c r="W113" s="180" t="s">
        <v>455</v>
      </c>
      <c r="X113" s="186">
        <v>43847</v>
      </c>
      <c r="Y113" s="180"/>
      <c r="Z113" s="180"/>
      <c r="AA113" s="180"/>
      <c r="AB113" s="180"/>
    </row>
    <row r="114" spans="1:28" ht="18" customHeight="1" x14ac:dyDescent="0.25">
      <c r="A114" s="200" t="s">
        <v>22</v>
      </c>
      <c r="B114" s="12" t="s">
        <v>29</v>
      </c>
      <c r="C114" s="12" t="s">
        <v>29</v>
      </c>
      <c r="D114" s="12" t="s">
        <v>24</v>
      </c>
      <c r="E114" s="12" t="s">
        <v>33</v>
      </c>
      <c r="F114" s="12" t="s">
        <v>35</v>
      </c>
      <c r="G114" s="12"/>
      <c r="H114" s="12"/>
      <c r="I114" s="12"/>
      <c r="J114" s="12">
        <v>10</v>
      </c>
      <c r="K114" s="12">
        <v>261</v>
      </c>
      <c r="L114" s="8" t="str">
        <f>CONCATENATE(A114,"-",B114,"-",C114,"-",D114,"-",E114,"-",F114,"-",G114,"-",H114,"-",I114)</f>
        <v>A-02-02-01-003-008---</v>
      </c>
      <c r="M114" s="14" t="s">
        <v>38</v>
      </c>
      <c r="N114" s="11">
        <v>3500000</v>
      </c>
      <c r="O114" s="141" t="s">
        <v>39</v>
      </c>
      <c r="P114" s="161" t="s">
        <v>445</v>
      </c>
      <c r="Q114" s="223" t="s">
        <v>440</v>
      </c>
      <c r="R114" s="223">
        <v>14</v>
      </c>
      <c r="S114" s="180" t="s">
        <v>935</v>
      </c>
      <c r="T114" s="180">
        <v>30</v>
      </c>
      <c r="U114" s="180" t="s">
        <v>455</v>
      </c>
      <c r="V114" s="180" t="s">
        <v>455</v>
      </c>
      <c r="W114" s="180" t="s">
        <v>455</v>
      </c>
      <c r="X114" s="186">
        <v>43934</v>
      </c>
      <c r="Y114" s="180"/>
      <c r="Z114" s="180"/>
      <c r="AA114" s="180"/>
      <c r="AB114" s="180"/>
    </row>
    <row r="115" spans="1:28" x14ac:dyDescent="0.25">
      <c r="A115" s="200" t="s">
        <v>22</v>
      </c>
      <c r="B115" s="12" t="s">
        <v>29</v>
      </c>
      <c r="C115" s="12" t="s">
        <v>29</v>
      </c>
      <c r="D115" s="12" t="s">
        <v>24</v>
      </c>
      <c r="E115" s="12" t="s">
        <v>33</v>
      </c>
      <c r="F115" s="12" t="s">
        <v>35</v>
      </c>
      <c r="G115" s="12"/>
      <c r="H115" s="12"/>
      <c r="I115" s="12"/>
      <c r="J115" s="12">
        <v>10</v>
      </c>
      <c r="K115" s="12">
        <v>262</v>
      </c>
      <c r="L115" s="8" t="str">
        <f>CONCATENATE(A115,"-",B115,"-",C115,"-",D115,"-",E115,"-",F115,"-",G115,"-",H115,"-",I115)</f>
        <v>A-02-02-01-003-008---</v>
      </c>
      <c r="M115" s="14" t="s">
        <v>1052</v>
      </c>
      <c r="N115" s="11">
        <v>6000000</v>
      </c>
      <c r="O115" s="141" t="s">
        <v>27</v>
      </c>
      <c r="P115" s="161" t="s">
        <v>444</v>
      </c>
      <c r="Q115" s="223" t="s">
        <v>439</v>
      </c>
      <c r="R115" s="223">
        <v>9</v>
      </c>
      <c r="S115" s="180" t="s">
        <v>916</v>
      </c>
      <c r="T115" s="180">
        <v>30</v>
      </c>
      <c r="U115" s="180" t="s">
        <v>455</v>
      </c>
      <c r="V115" s="180" t="s">
        <v>455</v>
      </c>
      <c r="W115" s="180" t="s">
        <v>455</v>
      </c>
      <c r="X115" s="186">
        <v>43955</v>
      </c>
      <c r="Y115" s="180"/>
      <c r="Z115" s="180"/>
      <c r="AA115" s="180"/>
      <c r="AB115" s="180"/>
    </row>
    <row r="116" spans="1:28" ht="35.25" customHeight="1" x14ac:dyDescent="0.25">
      <c r="A116" s="200" t="s">
        <v>22</v>
      </c>
      <c r="B116" s="12" t="s">
        <v>29</v>
      </c>
      <c r="C116" s="12" t="s">
        <v>29</v>
      </c>
      <c r="D116" s="12" t="s">
        <v>24</v>
      </c>
      <c r="E116" s="12" t="s">
        <v>33</v>
      </c>
      <c r="F116" s="12" t="s">
        <v>35</v>
      </c>
      <c r="G116" s="12"/>
      <c r="H116" s="12"/>
      <c r="I116" s="12"/>
      <c r="J116" s="12">
        <v>10</v>
      </c>
      <c r="K116" s="12">
        <v>263</v>
      </c>
      <c r="L116" s="8" t="str">
        <f t="shared" ref="L116:L182" si="12">CONCATENATE(A116,"-",B116,"-",C116,"-",D116,"-",E116,"-",F116,"-",G116,"-",H116,"-",I116)</f>
        <v>A-02-02-01-003-008---</v>
      </c>
      <c r="M116" s="14" t="s">
        <v>345</v>
      </c>
      <c r="N116" s="11">
        <v>25000000</v>
      </c>
      <c r="O116" s="141" t="s">
        <v>27</v>
      </c>
      <c r="P116" s="161" t="s">
        <v>444</v>
      </c>
      <c r="Q116" s="223" t="s">
        <v>439</v>
      </c>
      <c r="R116" s="223">
        <v>9</v>
      </c>
      <c r="S116" s="180" t="s">
        <v>916</v>
      </c>
      <c r="T116" s="180">
        <v>30</v>
      </c>
      <c r="U116" s="180" t="s">
        <v>455</v>
      </c>
      <c r="V116" s="180" t="s">
        <v>455</v>
      </c>
      <c r="W116" s="180" t="s">
        <v>455</v>
      </c>
      <c r="X116" s="186">
        <v>43955</v>
      </c>
      <c r="Y116" s="180"/>
      <c r="Z116" s="180"/>
      <c r="AA116" s="180"/>
      <c r="AB116" s="180"/>
    </row>
    <row r="117" spans="1:28" x14ac:dyDescent="0.25">
      <c r="A117" s="200" t="s">
        <v>22</v>
      </c>
      <c r="B117" s="12" t="s">
        <v>29</v>
      </c>
      <c r="C117" s="12" t="s">
        <v>29</v>
      </c>
      <c r="D117" s="12" t="s">
        <v>24</v>
      </c>
      <c r="E117" s="12" t="s">
        <v>33</v>
      </c>
      <c r="F117" s="12" t="s">
        <v>35</v>
      </c>
      <c r="G117" s="12"/>
      <c r="H117" s="12"/>
      <c r="I117" s="12"/>
      <c r="J117" s="15">
        <v>10</v>
      </c>
      <c r="K117" s="12"/>
      <c r="L117" s="8" t="str">
        <f t="shared" si="12"/>
        <v>A-02-02-01-003-008---</v>
      </c>
      <c r="M117" s="13" t="s">
        <v>26</v>
      </c>
      <c r="N117" s="10">
        <f>SUM(N118:N119)</f>
        <v>207359005</v>
      </c>
      <c r="O117" s="141"/>
      <c r="P117" s="161"/>
      <c r="Q117" s="223"/>
      <c r="R117" s="223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</row>
    <row r="118" spans="1:28" ht="66" x14ac:dyDescent="0.25">
      <c r="A118" s="200" t="s">
        <v>22</v>
      </c>
      <c r="B118" s="12" t="s">
        <v>29</v>
      </c>
      <c r="C118" s="12" t="s">
        <v>29</v>
      </c>
      <c r="D118" s="12" t="s">
        <v>24</v>
      </c>
      <c r="E118" s="12" t="s">
        <v>33</v>
      </c>
      <c r="F118" s="12" t="s">
        <v>35</v>
      </c>
      <c r="G118" s="12"/>
      <c r="H118" s="12"/>
      <c r="I118" s="12"/>
      <c r="J118" s="12">
        <v>10</v>
      </c>
      <c r="K118" s="12">
        <v>264</v>
      </c>
      <c r="L118" s="8" t="str">
        <f t="shared" si="12"/>
        <v>A-02-02-01-003-008---</v>
      </c>
      <c r="M118" s="14" t="s">
        <v>353</v>
      </c>
      <c r="N118" s="11">
        <v>189900006</v>
      </c>
      <c r="O118" s="141" t="s">
        <v>70</v>
      </c>
      <c r="P118" s="141" t="s">
        <v>70</v>
      </c>
      <c r="Q118" s="223" t="s">
        <v>440</v>
      </c>
      <c r="R118" s="223"/>
      <c r="S118" s="180" t="s">
        <v>946</v>
      </c>
      <c r="T118" s="180">
        <v>60</v>
      </c>
      <c r="U118" s="180"/>
      <c r="V118" s="180"/>
      <c r="W118" s="180"/>
      <c r="X118" s="180"/>
      <c r="Y118" s="180"/>
      <c r="Z118" s="180"/>
      <c r="AA118" s="180"/>
      <c r="AB118" s="180"/>
    </row>
    <row r="119" spans="1:28" ht="49.5" x14ac:dyDescent="0.25">
      <c r="A119" s="200" t="s">
        <v>22</v>
      </c>
      <c r="B119" s="12" t="s">
        <v>29</v>
      </c>
      <c r="C119" s="12" t="s">
        <v>29</v>
      </c>
      <c r="D119" s="12" t="s">
        <v>24</v>
      </c>
      <c r="E119" s="12" t="s">
        <v>33</v>
      </c>
      <c r="F119" s="12" t="s">
        <v>35</v>
      </c>
      <c r="G119" s="12"/>
      <c r="H119" s="12"/>
      <c r="I119" s="12"/>
      <c r="J119" s="12">
        <v>10</v>
      </c>
      <c r="K119" s="12">
        <v>265</v>
      </c>
      <c r="L119" s="8" t="str">
        <f t="shared" si="12"/>
        <v>A-02-02-01-003-008---</v>
      </c>
      <c r="M119" s="14" t="s">
        <v>354</v>
      </c>
      <c r="N119" s="11">
        <f>5459050+11999949</f>
        <v>17458999</v>
      </c>
      <c r="O119" s="141" t="s">
        <v>16</v>
      </c>
      <c r="P119" s="141" t="s">
        <v>16</v>
      </c>
      <c r="Q119" s="223" t="s">
        <v>440</v>
      </c>
      <c r="R119" s="223"/>
      <c r="S119" s="180" t="s">
        <v>946</v>
      </c>
      <c r="T119" s="180">
        <v>60</v>
      </c>
      <c r="U119" s="180"/>
      <c r="V119" s="180"/>
      <c r="W119" s="180"/>
      <c r="X119" s="180"/>
      <c r="Y119" s="180"/>
      <c r="Z119" s="180"/>
      <c r="AA119" s="180"/>
      <c r="AB119" s="180"/>
    </row>
    <row r="120" spans="1:28" s="7" customFormat="1" x14ac:dyDescent="0.25">
      <c r="A120" s="196" t="s">
        <v>22</v>
      </c>
      <c r="B120" s="15" t="s">
        <v>29</v>
      </c>
      <c r="C120" s="15" t="s">
        <v>29</v>
      </c>
      <c r="D120" s="15" t="s">
        <v>24</v>
      </c>
      <c r="E120" s="15" t="s">
        <v>41</v>
      </c>
      <c r="F120" s="15"/>
      <c r="G120" s="15"/>
      <c r="H120" s="15"/>
      <c r="I120" s="15"/>
      <c r="J120" s="15">
        <v>10</v>
      </c>
      <c r="K120" s="15"/>
      <c r="L120" s="8" t="str">
        <f t="shared" si="12"/>
        <v>A-02-02-01-004----</v>
      </c>
      <c r="M120" s="13" t="s">
        <v>84</v>
      </c>
      <c r="N120" s="10">
        <f>+N121+N130+N134+N137+N142+N147+N153</f>
        <v>517494023</v>
      </c>
      <c r="O120" s="140"/>
      <c r="P120" s="40"/>
      <c r="Q120" s="221"/>
      <c r="R120" s="221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</row>
    <row r="121" spans="1:28" s="7" customFormat="1" ht="33" x14ac:dyDescent="0.25">
      <c r="A121" s="200" t="s">
        <v>22</v>
      </c>
      <c r="B121" s="12" t="s">
        <v>29</v>
      </c>
      <c r="C121" s="12" t="s">
        <v>29</v>
      </c>
      <c r="D121" s="12" t="s">
        <v>24</v>
      </c>
      <c r="E121" s="12" t="s">
        <v>41</v>
      </c>
      <c r="F121" s="12" t="s">
        <v>50</v>
      </c>
      <c r="G121" s="12"/>
      <c r="H121" s="12"/>
      <c r="I121" s="12"/>
      <c r="J121" s="15">
        <v>10</v>
      </c>
      <c r="K121" s="12"/>
      <c r="L121" s="8" t="str">
        <f t="shared" si="12"/>
        <v>A-02-02-01-004-002---</v>
      </c>
      <c r="M121" s="14" t="s">
        <v>85</v>
      </c>
      <c r="N121" s="10">
        <f>SUM(N122:N124)</f>
        <v>168696196</v>
      </c>
      <c r="O121" s="140"/>
      <c r="P121" s="40"/>
      <c r="Q121" s="221"/>
      <c r="R121" s="221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</row>
    <row r="122" spans="1:28" ht="33" x14ac:dyDescent="0.25">
      <c r="A122" s="200" t="s">
        <v>22</v>
      </c>
      <c r="B122" s="12" t="s">
        <v>29</v>
      </c>
      <c r="C122" s="12" t="s">
        <v>29</v>
      </c>
      <c r="D122" s="12" t="s">
        <v>24</v>
      </c>
      <c r="E122" s="12" t="s">
        <v>41</v>
      </c>
      <c r="F122" s="12" t="s">
        <v>50</v>
      </c>
      <c r="G122" s="12"/>
      <c r="H122" s="12"/>
      <c r="I122" s="12"/>
      <c r="J122" s="12">
        <v>10</v>
      </c>
      <c r="K122" s="12">
        <v>266</v>
      </c>
      <c r="L122" s="8" t="str">
        <f t="shared" si="12"/>
        <v>A-02-02-01-004-002---</v>
      </c>
      <c r="M122" s="14" t="s">
        <v>388</v>
      </c>
      <c r="N122" s="11">
        <v>3956190</v>
      </c>
      <c r="O122" s="141" t="s">
        <v>37</v>
      </c>
      <c r="P122" s="161" t="s">
        <v>469</v>
      </c>
      <c r="Q122" s="223"/>
      <c r="R122" s="223" t="s">
        <v>446</v>
      </c>
      <c r="S122" s="180"/>
      <c r="T122" s="186">
        <v>44104</v>
      </c>
      <c r="U122" s="180" t="s">
        <v>447</v>
      </c>
      <c r="V122" s="180"/>
      <c r="W122" s="180"/>
      <c r="X122" s="180"/>
      <c r="Y122" s="180"/>
      <c r="Z122" s="180"/>
      <c r="AA122" s="180"/>
      <c r="AB122" s="180"/>
    </row>
    <row r="123" spans="1:28" ht="33" x14ac:dyDescent="0.25">
      <c r="A123" s="200" t="s">
        <v>22</v>
      </c>
      <c r="B123" s="12" t="s">
        <v>29</v>
      </c>
      <c r="C123" s="12" t="s">
        <v>29</v>
      </c>
      <c r="D123" s="12" t="s">
        <v>24</v>
      </c>
      <c r="E123" s="12" t="s">
        <v>41</v>
      </c>
      <c r="F123" s="12" t="s">
        <v>50</v>
      </c>
      <c r="G123" s="12"/>
      <c r="H123" s="12"/>
      <c r="I123" s="12"/>
      <c r="J123" s="12">
        <v>10</v>
      </c>
      <c r="K123" s="12">
        <v>267</v>
      </c>
      <c r="L123" s="8" t="str">
        <f t="shared" si="12"/>
        <v>A-02-02-01-004-002---</v>
      </c>
      <c r="M123" s="14" t="s">
        <v>303</v>
      </c>
      <c r="N123" s="11">
        <v>7000000</v>
      </c>
      <c r="O123" s="141" t="s">
        <v>37</v>
      </c>
      <c r="P123" s="161" t="s">
        <v>444</v>
      </c>
      <c r="Q123" s="223" t="s">
        <v>440</v>
      </c>
      <c r="R123" s="223">
        <v>20</v>
      </c>
      <c r="S123" s="180" t="s">
        <v>916</v>
      </c>
      <c r="T123" s="180">
        <v>30</v>
      </c>
      <c r="U123" s="180" t="s">
        <v>932</v>
      </c>
      <c r="V123" s="180" t="s">
        <v>932</v>
      </c>
      <c r="W123" s="180" t="s">
        <v>932</v>
      </c>
      <c r="X123" s="186">
        <v>43987</v>
      </c>
      <c r="Y123" s="180"/>
      <c r="Z123" s="180"/>
      <c r="AA123" s="180"/>
      <c r="AB123" s="180"/>
    </row>
    <row r="124" spans="1:28" x14ac:dyDescent="0.25">
      <c r="A124" s="200" t="s">
        <v>22</v>
      </c>
      <c r="B124" s="12" t="s">
        <v>29</v>
      </c>
      <c r="C124" s="12" t="s">
        <v>29</v>
      </c>
      <c r="D124" s="12" t="s">
        <v>24</v>
      </c>
      <c r="E124" s="12" t="s">
        <v>41</v>
      </c>
      <c r="F124" s="12" t="s">
        <v>50</v>
      </c>
      <c r="G124" s="12"/>
      <c r="H124" s="12"/>
      <c r="I124" s="12"/>
      <c r="J124" s="15">
        <v>10</v>
      </c>
      <c r="K124" s="12"/>
      <c r="L124" s="8" t="str">
        <f t="shared" si="12"/>
        <v>A-02-02-01-004-002---</v>
      </c>
      <c r="M124" s="13" t="s">
        <v>26</v>
      </c>
      <c r="N124" s="10">
        <f>SUM(N125:N129)</f>
        <v>157740006</v>
      </c>
      <c r="O124" s="141"/>
      <c r="P124" s="161"/>
      <c r="Q124" s="223"/>
      <c r="R124" s="223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</row>
    <row r="125" spans="1:28" ht="48.75" customHeight="1" x14ac:dyDescent="0.25">
      <c r="A125" s="200" t="s">
        <v>22</v>
      </c>
      <c r="B125" s="12" t="s">
        <v>29</v>
      </c>
      <c r="C125" s="12" t="s">
        <v>29</v>
      </c>
      <c r="D125" s="12" t="s">
        <v>24</v>
      </c>
      <c r="E125" s="12" t="s">
        <v>41</v>
      </c>
      <c r="F125" s="12" t="s">
        <v>50</v>
      </c>
      <c r="G125" s="12"/>
      <c r="H125" s="12"/>
      <c r="I125" s="12"/>
      <c r="J125" s="12">
        <v>10</v>
      </c>
      <c r="K125" s="12">
        <v>268</v>
      </c>
      <c r="L125" s="8" t="str">
        <f t="shared" si="12"/>
        <v>A-02-02-01-004-002---</v>
      </c>
      <c r="M125" s="14" t="s">
        <v>1061</v>
      </c>
      <c r="N125" s="11">
        <v>12660002</v>
      </c>
      <c r="O125" s="141" t="s">
        <v>70</v>
      </c>
      <c r="P125" s="141" t="s">
        <v>70</v>
      </c>
      <c r="Q125" s="223" t="s">
        <v>440</v>
      </c>
      <c r="R125" s="223"/>
      <c r="S125" s="180" t="s">
        <v>919</v>
      </c>
      <c r="T125" s="180">
        <v>60</v>
      </c>
      <c r="U125" s="180"/>
      <c r="V125" s="180"/>
      <c r="W125" s="180"/>
      <c r="X125" s="180"/>
      <c r="Y125" s="180"/>
      <c r="Z125" s="180"/>
      <c r="AA125" s="180"/>
      <c r="AB125" s="180"/>
    </row>
    <row r="126" spans="1:28" ht="55.5" customHeight="1" x14ac:dyDescent="0.25">
      <c r="A126" s="200" t="s">
        <v>22</v>
      </c>
      <c r="B126" s="12" t="s">
        <v>29</v>
      </c>
      <c r="C126" s="12" t="s">
        <v>29</v>
      </c>
      <c r="D126" s="12" t="s">
        <v>24</v>
      </c>
      <c r="E126" s="12" t="s">
        <v>41</v>
      </c>
      <c r="F126" s="12" t="s">
        <v>50</v>
      </c>
      <c r="G126" s="12"/>
      <c r="H126" s="12"/>
      <c r="I126" s="12"/>
      <c r="J126" s="12">
        <v>10</v>
      </c>
      <c r="K126" s="12">
        <v>269</v>
      </c>
      <c r="L126" s="8" t="str">
        <f t="shared" si="12"/>
        <v>A-02-02-01-004-002---</v>
      </c>
      <c r="M126" s="14" t="s">
        <v>1062</v>
      </c>
      <c r="N126" s="11">
        <v>5700000</v>
      </c>
      <c r="O126" s="141" t="s">
        <v>16</v>
      </c>
      <c r="P126" s="141" t="s">
        <v>16</v>
      </c>
      <c r="Q126" s="223" t="s">
        <v>440</v>
      </c>
      <c r="R126" s="223"/>
      <c r="S126" s="180" t="s">
        <v>919</v>
      </c>
      <c r="T126" s="180">
        <v>60</v>
      </c>
      <c r="U126" s="180"/>
      <c r="V126" s="180"/>
      <c r="W126" s="180"/>
      <c r="X126" s="180"/>
      <c r="Y126" s="180"/>
      <c r="Z126" s="180"/>
      <c r="AA126" s="180"/>
      <c r="AB126" s="180"/>
    </row>
    <row r="127" spans="1:28" ht="30.75" customHeight="1" x14ac:dyDescent="0.25">
      <c r="A127" s="200" t="s">
        <v>22</v>
      </c>
      <c r="B127" s="12" t="s">
        <v>29</v>
      </c>
      <c r="C127" s="12" t="s">
        <v>29</v>
      </c>
      <c r="D127" s="12" t="s">
        <v>24</v>
      </c>
      <c r="E127" s="12" t="s">
        <v>41</v>
      </c>
      <c r="F127" s="12" t="s">
        <v>50</v>
      </c>
      <c r="G127" s="12"/>
      <c r="H127" s="12"/>
      <c r="I127" s="12"/>
      <c r="J127" s="12">
        <v>10</v>
      </c>
      <c r="K127" s="12">
        <v>270</v>
      </c>
      <c r="L127" s="8" t="str">
        <f t="shared" si="12"/>
        <v>A-02-02-01-004-002---</v>
      </c>
      <c r="M127" s="14" t="s">
        <v>361</v>
      </c>
      <c r="N127" s="11">
        <v>133380004</v>
      </c>
      <c r="O127" s="141" t="s">
        <v>70</v>
      </c>
      <c r="P127" s="141" t="s">
        <v>70</v>
      </c>
      <c r="Q127" s="223" t="s">
        <v>440</v>
      </c>
      <c r="R127" s="223"/>
      <c r="S127" s="180" t="s">
        <v>919</v>
      </c>
      <c r="T127" s="180">
        <v>60</v>
      </c>
      <c r="U127" s="180"/>
      <c r="V127" s="180"/>
      <c r="W127" s="180"/>
      <c r="X127" s="180"/>
      <c r="Y127" s="180"/>
      <c r="Z127" s="180"/>
      <c r="AA127" s="180"/>
      <c r="AB127" s="180"/>
    </row>
    <row r="128" spans="1:28" ht="26.25" customHeight="1" x14ac:dyDescent="0.25">
      <c r="A128" s="200" t="s">
        <v>22</v>
      </c>
      <c r="B128" s="12" t="s">
        <v>29</v>
      </c>
      <c r="C128" s="12" t="s">
        <v>29</v>
      </c>
      <c r="D128" s="12" t="s">
        <v>24</v>
      </c>
      <c r="E128" s="12" t="s">
        <v>41</v>
      </c>
      <c r="F128" s="12" t="s">
        <v>50</v>
      </c>
      <c r="G128" s="12"/>
      <c r="H128" s="12"/>
      <c r="I128" s="12"/>
      <c r="J128" s="12">
        <v>10</v>
      </c>
      <c r="K128" s="12">
        <v>271</v>
      </c>
      <c r="L128" s="8" t="str">
        <f t="shared" si="12"/>
        <v>A-02-02-01-004-002---</v>
      </c>
      <c r="M128" s="14" t="s">
        <v>362</v>
      </c>
      <c r="N128" s="11">
        <v>3000000</v>
      </c>
      <c r="O128" s="141" t="s">
        <v>16</v>
      </c>
      <c r="P128" s="141" t="s">
        <v>16</v>
      </c>
      <c r="Q128" s="223" t="s">
        <v>440</v>
      </c>
      <c r="R128" s="223"/>
      <c r="S128" s="180" t="s">
        <v>919</v>
      </c>
      <c r="T128" s="180">
        <v>60</v>
      </c>
      <c r="U128" s="180"/>
      <c r="V128" s="180"/>
      <c r="W128" s="180"/>
      <c r="X128" s="180"/>
      <c r="Y128" s="180"/>
      <c r="Z128" s="180"/>
      <c r="AA128" s="180"/>
      <c r="AB128" s="180"/>
    </row>
    <row r="129" spans="1:28" x14ac:dyDescent="0.25">
      <c r="A129" s="200" t="s">
        <v>22</v>
      </c>
      <c r="B129" s="12" t="s">
        <v>29</v>
      </c>
      <c r="C129" s="12" t="s">
        <v>29</v>
      </c>
      <c r="D129" s="12" t="s">
        <v>24</v>
      </c>
      <c r="E129" s="12" t="s">
        <v>41</v>
      </c>
      <c r="F129" s="12" t="s">
        <v>50</v>
      </c>
      <c r="G129" s="12"/>
      <c r="H129" s="12"/>
      <c r="I129" s="12"/>
      <c r="J129" s="12">
        <v>10</v>
      </c>
      <c r="K129" s="12">
        <v>272</v>
      </c>
      <c r="L129" s="8" t="str">
        <f t="shared" si="12"/>
        <v>A-02-02-01-004-002---</v>
      </c>
      <c r="M129" s="14" t="s">
        <v>86</v>
      </c>
      <c r="N129" s="11">
        <v>3000000</v>
      </c>
      <c r="O129" s="141" t="s">
        <v>27</v>
      </c>
      <c r="P129" s="161" t="s">
        <v>44</v>
      </c>
      <c r="Q129" s="223" t="s">
        <v>440</v>
      </c>
      <c r="R129" s="223"/>
      <c r="S129" s="180" t="s">
        <v>919</v>
      </c>
      <c r="T129" s="180">
        <v>60</v>
      </c>
      <c r="U129" s="180"/>
      <c r="V129" s="180"/>
      <c r="W129" s="180"/>
      <c r="X129" s="180"/>
      <c r="Y129" s="180"/>
      <c r="Z129" s="180"/>
      <c r="AA129" s="180"/>
      <c r="AB129" s="180"/>
    </row>
    <row r="130" spans="1:28" ht="18" customHeight="1" x14ac:dyDescent="0.25">
      <c r="A130" s="200" t="s">
        <v>22</v>
      </c>
      <c r="B130" s="12" t="s">
        <v>29</v>
      </c>
      <c r="C130" s="12" t="s">
        <v>29</v>
      </c>
      <c r="D130" s="12" t="s">
        <v>24</v>
      </c>
      <c r="E130" s="12" t="s">
        <v>41</v>
      </c>
      <c r="F130" s="12" t="s">
        <v>33</v>
      </c>
      <c r="G130" s="12"/>
      <c r="H130" s="12"/>
      <c r="I130" s="12"/>
      <c r="J130" s="15">
        <v>10</v>
      </c>
      <c r="K130" s="12"/>
      <c r="L130" s="8" t="str">
        <f t="shared" si="12"/>
        <v>A-02-02-01-004-003---</v>
      </c>
      <c r="M130" s="14" t="s">
        <v>43</v>
      </c>
      <c r="N130" s="10">
        <f>SUM(N131:N132)</f>
        <v>35000000</v>
      </c>
      <c r="O130" s="141"/>
      <c r="P130" s="161"/>
      <c r="Q130" s="223"/>
      <c r="R130" s="223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</row>
    <row r="131" spans="1:28" ht="22.5" customHeight="1" x14ac:dyDescent="0.25">
      <c r="A131" s="200" t="s">
        <v>22</v>
      </c>
      <c r="B131" s="12" t="s">
        <v>29</v>
      </c>
      <c r="C131" s="12" t="s">
        <v>29</v>
      </c>
      <c r="D131" s="12" t="s">
        <v>24</v>
      </c>
      <c r="E131" s="12" t="s">
        <v>41</v>
      </c>
      <c r="F131" s="12" t="s">
        <v>33</v>
      </c>
      <c r="G131" s="12"/>
      <c r="H131" s="12"/>
      <c r="I131" s="12"/>
      <c r="J131" s="12">
        <v>10</v>
      </c>
      <c r="K131" s="12">
        <v>273</v>
      </c>
      <c r="L131" s="8" t="str">
        <f t="shared" si="12"/>
        <v>A-02-02-01-004-003---</v>
      </c>
      <c r="M131" s="14" t="s">
        <v>301</v>
      </c>
      <c r="N131" s="11">
        <v>5000000</v>
      </c>
      <c r="O131" s="141" t="s">
        <v>37</v>
      </c>
      <c r="P131" s="161" t="s">
        <v>444</v>
      </c>
      <c r="Q131" s="223" t="s">
        <v>440</v>
      </c>
      <c r="R131" s="223">
        <v>76</v>
      </c>
      <c r="S131" s="180" t="s">
        <v>929</v>
      </c>
      <c r="T131" s="180">
        <v>30</v>
      </c>
      <c r="U131" s="180" t="s">
        <v>455</v>
      </c>
      <c r="V131" s="180" t="s">
        <v>455</v>
      </c>
      <c r="W131" s="180" t="s">
        <v>455</v>
      </c>
      <c r="X131" s="186">
        <v>44075</v>
      </c>
      <c r="Y131" s="180"/>
      <c r="Z131" s="180"/>
      <c r="AA131" s="180"/>
      <c r="AB131" s="180"/>
    </row>
    <row r="132" spans="1:28" ht="17.25" customHeight="1" x14ac:dyDescent="0.25">
      <c r="A132" s="200" t="s">
        <v>22</v>
      </c>
      <c r="B132" s="12" t="s">
        <v>29</v>
      </c>
      <c r="C132" s="12" t="s">
        <v>29</v>
      </c>
      <c r="D132" s="12" t="s">
        <v>24</v>
      </c>
      <c r="E132" s="12" t="s">
        <v>41</v>
      </c>
      <c r="F132" s="12" t="s">
        <v>33</v>
      </c>
      <c r="G132" s="12"/>
      <c r="H132" s="12"/>
      <c r="I132" s="12"/>
      <c r="J132" s="15">
        <v>10</v>
      </c>
      <c r="K132" s="12"/>
      <c r="L132" s="8" t="str">
        <f t="shared" si="12"/>
        <v>A-02-02-01-004-003---</v>
      </c>
      <c r="M132" s="13" t="s">
        <v>26</v>
      </c>
      <c r="N132" s="10">
        <f>+N133</f>
        <v>30000000</v>
      </c>
      <c r="O132" s="141"/>
      <c r="P132" s="161"/>
      <c r="Q132" s="223"/>
      <c r="R132" s="223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</row>
    <row r="133" spans="1:28" ht="33" x14ac:dyDescent="0.25">
      <c r="A133" s="200" t="s">
        <v>22</v>
      </c>
      <c r="B133" s="12" t="s">
        <v>29</v>
      </c>
      <c r="C133" s="12" t="s">
        <v>29</v>
      </c>
      <c r="D133" s="12" t="s">
        <v>24</v>
      </c>
      <c r="E133" s="12" t="s">
        <v>41</v>
      </c>
      <c r="F133" s="12" t="s">
        <v>33</v>
      </c>
      <c r="G133" s="12"/>
      <c r="H133" s="12"/>
      <c r="I133" s="12"/>
      <c r="J133" s="12">
        <v>10</v>
      </c>
      <c r="K133" s="12">
        <v>274</v>
      </c>
      <c r="L133" s="8" t="str">
        <f t="shared" si="12"/>
        <v>A-02-02-01-004-003---</v>
      </c>
      <c r="M133" s="14" t="s">
        <v>87</v>
      </c>
      <c r="N133" s="11">
        <v>30000000</v>
      </c>
      <c r="O133" s="141" t="s">
        <v>27</v>
      </c>
      <c r="P133" s="161" t="s">
        <v>21</v>
      </c>
      <c r="Q133" s="223" t="s">
        <v>440</v>
      </c>
      <c r="R133" s="223"/>
      <c r="S133" s="180" t="s">
        <v>935</v>
      </c>
      <c r="T133" s="180">
        <v>60</v>
      </c>
      <c r="U133" s="180"/>
      <c r="V133" s="180"/>
      <c r="W133" s="180"/>
      <c r="X133" s="180"/>
      <c r="Y133" s="180"/>
      <c r="Z133" s="180"/>
      <c r="AA133" s="180"/>
      <c r="AB133" s="180"/>
    </row>
    <row r="134" spans="1:28" ht="18" customHeight="1" x14ac:dyDescent="0.25">
      <c r="A134" s="200" t="s">
        <v>22</v>
      </c>
      <c r="B134" s="12" t="s">
        <v>29</v>
      </c>
      <c r="C134" s="12" t="s">
        <v>29</v>
      </c>
      <c r="D134" s="12" t="s">
        <v>24</v>
      </c>
      <c r="E134" s="12" t="s">
        <v>41</v>
      </c>
      <c r="F134" s="12" t="s">
        <v>41</v>
      </c>
      <c r="G134" s="12"/>
      <c r="H134" s="12"/>
      <c r="I134" s="12"/>
      <c r="J134" s="15">
        <v>10</v>
      </c>
      <c r="K134" s="12"/>
      <c r="L134" s="8" t="str">
        <f t="shared" si="12"/>
        <v>A-02-02-01-004-004---</v>
      </c>
      <c r="M134" s="14" t="s">
        <v>88</v>
      </c>
      <c r="N134" s="10">
        <f>SUM(N135)</f>
        <v>30000000</v>
      </c>
      <c r="O134" s="141"/>
      <c r="P134" s="161"/>
      <c r="Q134" s="223"/>
      <c r="R134" s="223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</row>
    <row r="135" spans="1:28" ht="18" customHeight="1" x14ac:dyDescent="0.25">
      <c r="A135" s="200" t="s">
        <v>22</v>
      </c>
      <c r="B135" s="12" t="s">
        <v>29</v>
      </c>
      <c r="C135" s="12" t="s">
        <v>29</v>
      </c>
      <c r="D135" s="12" t="s">
        <v>24</v>
      </c>
      <c r="E135" s="12" t="s">
        <v>41</v>
      </c>
      <c r="F135" s="12" t="s">
        <v>41</v>
      </c>
      <c r="G135" s="12"/>
      <c r="H135" s="12"/>
      <c r="I135" s="12"/>
      <c r="J135" s="15">
        <v>10</v>
      </c>
      <c r="K135" s="12"/>
      <c r="L135" s="8" t="str">
        <f t="shared" si="12"/>
        <v>A-02-02-01-004-004---</v>
      </c>
      <c r="M135" s="13" t="s">
        <v>26</v>
      </c>
      <c r="N135" s="11">
        <f>+N136</f>
        <v>30000000</v>
      </c>
      <c r="O135" s="141"/>
      <c r="P135" s="161"/>
      <c r="Q135" s="223"/>
      <c r="R135" s="223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</row>
    <row r="136" spans="1:28" ht="18" customHeight="1" x14ac:dyDescent="0.25">
      <c r="A136" s="200" t="s">
        <v>22</v>
      </c>
      <c r="B136" s="12" t="s">
        <v>29</v>
      </c>
      <c r="C136" s="12" t="s">
        <v>29</v>
      </c>
      <c r="D136" s="12" t="s">
        <v>24</v>
      </c>
      <c r="E136" s="12" t="s">
        <v>41</v>
      </c>
      <c r="F136" s="12" t="s">
        <v>41</v>
      </c>
      <c r="G136" s="12"/>
      <c r="H136" s="12"/>
      <c r="I136" s="12"/>
      <c r="J136" s="12">
        <v>10</v>
      </c>
      <c r="K136" s="12">
        <v>275</v>
      </c>
      <c r="L136" s="8" t="str">
        <f>CONCATENATE(A136,"-",B136,"-",C136,"-",D136,"-",E136,"-",F136,"-",G136,"-",H136,"-",I136)</f>
        <v>A-02-02-01-004-004---</v>
      </c>
      <c r="M136" s="14" t="s">
        <v>89</v>
      </c>
      <c r="N136" s="11">
        <v>30000000</v>
      </c>
      <c r="O136" s="141" t="s">
        <v>39</v>
      </c>
      <c r="P136" s="161" t="s">
        <v>44</v>
      </c>
      <c r="Q136" s="223" t="s">
        <v>440</v>
      </c>
      <c r="R136" s="223"/>
      <c r="S136" s="180" t="s">
        <v>935</v>
      </c>
      <c r="T136" s="180">
        <v>60</v>
      </c>
      <c r="U136" s="180"/>
      <c r="V136" s="180"/>
      <c r="W136" s="180"/>
      <c r="X136" s="180"/>
      <c r="Y136" s="180"/>
      <c r="Z136" s="180"/>
      <c r="AA136" s="180"/>
      <c r="AB136" s="180"/>
    </row>
    <row r="137" spans="1:28" ht="18" customHeight="1" x14ac:dyDescent="0.25">
      <c r="A137" s="200" t="s">
        <v>22</v>
      </c>
      <c r="B137" s="12" t="s">
        <v>29</v>
      </c>
      <c r="C137" s="12" t="s">
        <v>29</v>
      </c>
      <c r="D137" s="12" t="s">
        <v>24</v>
      </c>
      <c r="E137" s="12" t="s">
        <v>41</v>
      </c>
      <c r="F137" s="12" t="s">
        <v>45</v>
      </c>
      <c r="G137" s="12"/>
      <c r="H137" s="12"/>
      <c r="I137" s="12"/>
      <c r="J137" s="15">
        <v>10</v>
      </c>
      <c r="K137" s="12"/>
      <c r="L137" s="8" t="str">
        <f t="shared" ref="L137:L140" si="13">CONCATENATE(A137,"-",B137,"-",C137,"-",D137,"-",E137,"-",F137,"-",G137,"-",H137,"-",I137)</f>
        <v>A-02-02-01-004-005---</v>
      </c>
      <c r="M137" s="14" t="s">
        <v>46</v>
      </c>
      <c r="N137" s="10">
        <f>SUM(N138:N141)</f>
        <v>20313514</v>
      </c>
      <c r="O137" s="141"/>
      <c r="P137" s="161"/>
      <c r="Q137" s="223"/>
      <c r="R137" s="223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</row>
    <row r="138" spans="1:28" ht="52.5" customHeight="1" x14ac:dyDescent="0.25">
      <c r="A138" s="200" t="s">
        <v>22</v>
      </c>
      <c r="B138" s="12" t="s">
        <v>29</v>
      </c>
      <c r="C138" s="12" t="s">
        <v>29</v>
      </c>
      <c r="D138" s="12" t="s">
        <v>24</v>
      </c>
      <c r="E138" s="12" t="s">
        <v>41</v>
      </c>
      <c r="F138" s="12" t="s">
        <v>45</v>
      </c>
      <c r="G138" s="12"/>
      <c r="H138" s="12"/>
      <c r="I138" s="12"/>
      <c r="J138" s="12">
        <v>10</v>
      </c>
      <c r="K138" s="12">
        <v>276</v>
      </c>
      <c r="L138" s="8" t="str">
        <f t="shared" si="13"/>
        <v>A-02-02-01-004-005---</v>
      </c>
      <c r="M138" s="14" t="s">
        <v>357</v>
      </c>
      <c r="N138" s="11">
        <v>1433500</v>
      </c>
      <c r="O138" s="141" t="s">
        <v>37</v>
      </c>
      <c r="P138" s="161" t="s">
        <v>469</v>
      </c>
      <c r="Q138" s="223" t="s">
        <v>440</v>
      </c>
      <c r="R138" s="223" t="s">
        <v>446</v>
      </c>
      <c r="S138" s="180"/>
      <c r="T138" s="186">
        <v>44104</v>
      </c>
      <c r="U138" s="180" t="s">
        <v>447</v>
      </c>
      <c r="V138" s="180"/>
      <c r="W138" s="180"/>
      <c r="X138" s="180"/>
      <c r="Y138" s="180"/>
      <c r="Z138" s="180"/>
      <c r="AA138" s="180"/>
      <c r="AB138" s="180"/>
    </row>
    <row r="139" spans="1:28" ht="18" customHeight="1" x14ac:dyDescent="0.25">
      <c r="A139" s="200" t="s">
        <v>22</v>
      </c>
      <c r="B139" s="12" t="s">
        <v>29</v>
      </c>
      <c r="C139" s="12" t="s">
        <v>29</v>
      </c>
      <c r="D139" s="12" t="s">
        <v>24</v>
      </c>
      <c r="E139" s="12" t="s">
        <v>41</v>
      </c>
      <c r="F139" s="12" t="s">
        <v>45</v>
      </c>
      <c r="G139" s="12"/>
      <c r="H139" s="12"/>
      <c r="I139" s="12"/>
      <c r="J139" s="12">
        <v>10</v>
      </c>
      <c r="K139" s="12">
        <v>278</v>
      </c>
      <c r="L139" s="8" t="str">
        <f>CONCATENATE(A139,"-",B139,"-",C139,"-",D139,"-",E139,"-",F139,"-",G139,"-",H139,"-",I139)</f>
        <v>A-02-02-01-004-005---</v>
      </c>
      <c r="M139" s="14" t="s">
        <v>316</v>
      </c>
      <c r="N139" s="11">
        <v>2000000</v>
      </c>
      <c r="O139" s="141" t="s">
        <v>17</v>
      </c>
      <c r="P139" s="161" t="s">
        <v>469</v>
      </c>
      <c r="Q139" s="223" t="s">
        <v>937</v>
      </c>
      <c r="R139" s="223">
        <v>22</v>
      </c>
      <c r="S139" s="180" t="s">
        <v>917</v>
      </c>
      <c r="T139" s="186">
        <v>44104</v>
      </c>
      <c r="U139" s="180" t="s">
        <v>447</v>
      </c>
      <c r="V139" s="180" t="s">
        <v>447</v>
      </c>
      <c r="W139" s="180"/>
      <c r="X139" s="186">
        <v>43847</v>
      </c>
      <c r="Y139" s="180"/>
      <c r="Z139" s="180"/>
      <c r="AA139" s="180"/>
      <c r="AB139" s="180"/>
    </row>
    <row r="140" spans="1:28" ht="18" customHeight="1" x14ac:dyDescent="0.25">
      <c r="A140" s="200" t="s">
        <v>22</v>
      </c>
      <c r="B140" s="12" t="s">
        <v>29</v>
      </c>
      <c r="C140" s="12" t="s">
        <v>29</v>
      </c>
      <c r="D140" s="12" t="s">
        <v>24</v>
      </c>
      <c r="E140" s="12" t="s">
        <v>41</v>
      </c>
      <c r="F140" s="12" t="s">
        <v>45</v>
      </c>
      <c r="G140" s="12"/>
      <c r="H140" s="12"/>
      <c r="I140" s="12"/>
      <c r="J140" s="15">
        <v>10</v>
      </c>
      <c r="K140" s="12"/>
      <c r="L140" s="8" t="str">
        <f t="shared" si="13"/>
        <v>A-02-02-01-004-005---</v>
      </c>
      <c r="M140" s="13" t="s">
        <v>26</v>
      </c>
      <c r="N140" s="11">
        <f>+N141</f>
        <v>8440007</v>
      </c>
      <c r="O140" s="141"/>
      <c r="P140" s="161"/>
      <c r="Q140" s="223"/>
      <c r="R140" s="223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</row>
    <row r="141" spans="1:28" ht="62.25" customHeight="1" x14ac:dyDescent="0.25">
      <c r="A141" s="200" t="s">
        <v>22</v>
      </c>
      <c r="B141" s="12" t="s">
        <v>29</v>
      </c>
      <c r="C141" s="12" t="s">
        <v>29</v>
      </c>
      <c r="D141" s="12" t="s">
        <v>24</v>
      </c>
      <c r="E141" s="12" t="s">
        <v>41</v>
      </c>
      <c r="F141" s="12" t="s">
        <v>45</v>
      </c>
      <c r="G141" s="12"/>
      <c r="H141" s="12"/>
      <c r="I141" s="12"/>
      <c r="J141" s="12">
        <v>10</v>
      </c>
      <c r="K141" s="12">
        <v>277</v>
      </c>
      <c r="L141" s="8" t="str">
        <f>CONCATENATE(A141,"-",B141,"-",C141,"-",D141,"-",E141,"-",F141,"-",G141,"-",H141,"-",I141)</f>
        <v>A-02-02-01-004-005---</v>
      </c>
      <c r="M141" s="14" t="s">
        <v>411</v>
      </c>
      <c r="N141" s="11">
        <v>8440007</v>
      </c>
      <c r="O141" s="141" t="s">
        <v>70</v>
      </c>
      <c r="P141" s="141" t="s">
        <v>70</v>
      </c>
      <c r="Q141" s="223" t="s">
        <v>440</v>
      </c>
      <c r="R141" s="223"/>
      <c r="S141" s="180" t="s">
        <v>946</v>
      </c>
      <c r="T141" s="180">
        <v>60</v>
      </c>
      <c r="U141" s="180"/>
      <c r="V141" s="180"/>
      <c r="W141" s="180"/>
      <c r="X141" s="180"/>
      <c r="Y141" s="180"/>
      <c r="Z141" s="180"/>
      <c r="AA141" s="180"/>
      <c r="AB141" s="180"/>
    </row>
    <row r="142" spans="1:28" ht="18" customHeight="1" x14ac:dyDescent="0.25">
      <c r="A142" s="200" t="s">
        <v>22</v>
      </c>
      <c r="B142" s="12" t="s">
        <v>29</v>
      </c>
      <c r="C142" s="12" t="s">
        <v>29</v>
      </c>
      <c r="D142" s="12" t="s">
        <v>24</v>
      </c>
      <c r="E142" s="12" t="s">
        <v>41</v>
      </c>
      <c r="F142" s="12" t="s">
        <v>49</v>
      </c>
      <c r="G142" s="12"/>
      <c r="H142" s="12"/>
      <c r="I142" s="12"/>
      <c r="J142" s="15">
        <v>10</v>
      </c>
      <c r="K142" s="12"/>
      <c r="L142" s="8" t="str">
        <f t="shared" ref="L142" si="14">CONCATENATE(A142,"-",B142,"-",C142,"-",D142,"-",E142,"-",F142,"-",G142,"-",H142,"-",I142)</f>
        <v>A-02-02-01-004-006---</v>
      </c>
      <c r="M142" s="14" t="s">
        <v>355</v>
      </c>
      <c r="N142" s="10">
        <f>SUM(N143:N144)</f>
        <v>156619996</v>
      </c>
      <c r="O142" s="141"/>
      <c r="P142" s="161"/>
      <c r="Q142" s="223"/>
      <c r="R142" s="223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</row>
    <row r="143" spans="1:28" ht="33" customHeight="1" x14ac:dyDescent="0.25">
      <c r="A143" s="200" t="s">
        <v>22</v>
      </c>
      <c r="B143" s="12" t="s">
        <v>29</v>
      </c>
      <c r="C143" s="12" t="s">
        <v>29</v>
      </c>
      <c r="D143" s="12" t="s">
        <v>24</v>
      </c>
      <c r="E143" s="12" t="s">
        <v>41</v>
      </c>
      <c r="F143" s="12" t="s">
        <v>49</v>
      </c>
      <c r="G143" s="12"/>
      <c r="H143" s="12"/>
      <c r="I143" s="12"/>
      <c r="J143" s="15">
        <v>10</v>
      </c>
      <c r="K143" s="12">
        <v>279</v>
      </c>
      <c r="L143" s="8" t="str">
        <f>CONCATENATE(A143,"-",B143,"-",C143,"-",D143,"-",E143,"-",F143,"-",G143,"-",H143,"-",I143)</f>
        <v>A-02-02-01-004-006---</v>
      </c>
      <c r="M143" s="14" t="s">
        <v>258</v>
      </c>
      <c r="N143" s="11">
        <v>30000000</v>
      </c>
      <c r="O143" s="141" t="s">
        <v>48</v>
      </c>
      <c r="P143" s="141" t="s">
        <v>48</v>
      </c>
      <c r="Q143" s="223" t="s">
        <v>440</v>
      </c>
      <c r="R143" s="223">
        <v>23</v>
      </c>
      <c r="S143" s="180" t="s">
        <v>936</v>
      </c>
      <c r="T143" s="180">
        <v>45</v>
      </c>
      <c r="U143" s="180" t="s">
        <v>455</v>
      </c>
      <c r="V143" s="180" t="s">
        <v>455</v>
      </c>
      <c r="W143" s="180" t="s">
        <v>455</v>
      </c>
      <c r="X143" s="186">
        <v>43845</v>
      </c>
      <c r="Y143" s="180"/>
      <c r="Z143" s="180"/>
      <c r="AA143" s="180"/>
      <c r="AB143" s="180"/>
    </row>
    <row r="144" spans="1:28" ht="15.75" customHeight="1" x14ac:dyDescent="0.25">
      <c r="A144" s="200" t="s">
        <v>22</v>
      </c>
      <c r="B144" s="12" t="s">
        <v>29</v>
      </c>
      <c r="C144" s="12" t="s">
        <v>29</v>
      </c>
      <c r="D144" s="12" t="s">
        <v>24</v>
      </c>
      <c r="E144" s="12" t="s">
        <v>41</v>
      </c>
      <c r="F144" s="12" t="s">
        <v>49</v>
      </c>
      <c r="G144" s="12"/>
      <c r="H144" s="12"/>
      <c r="I144" s="12"/>
      <c r="J144" s="15">
        <v>10</v>
      </c>
      <c r="K144" s="12"/>
      <c r="L144" s="8" t="str">
        <f t="shared" ref="L144:L148" si="15">CONCATENATE(A144,"-",B144,"-",C144,"-",D144,"-",E144,"-",F144,"-",G144,"-",H144,"-",I144)</f>
        <v>A-02-02-01-004-006---</v>
      </c>
      <c r="M144" s="13" t="s">
        <v>26</v>
      </c>
      <c r="N144" s="11">
        <f>SUM(N145:N146)</f>
        <v>126619996</v>
      </c>
      <c r="O144" s="141"/>
      <c r="P144" s="161"/>
      <c r="Q144" s="223"/>
      <c r="R144" s="223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</row>
    <row r="145" spans="1:28" ht="52.5" customHeight="1" x14ac:dyDescent="0.25">
      <c r="A145" s="200" t="s">
        <v>22</v>
      </c>
      <c r="B145" s="12" t="s">
        <v>29</v>
      </c>
      <c r="C145" s="12" t="s">
        <v>29</v>
      </c>
      <c r="D145" s="12" t="s">
        <v>24</v>
      </c>
      <c r="E145" s="12" t="s">
        <v>41</v>
      </c>
      <c r="F145" s="12" t="s">
        <v>49</v>
      </c>
      <c r="G145" s="12"/>
      <c r="H145" s="12"/>
      <c r="I145" s="12"/>
      <c r="J145" s="12">
        <v>10</v>
      </c>
      <c r="K145" s="12">
        <v>280</v>
      </c>
      <c r="L145" s="8" t="str">
        <f t="shared" si="15"/>
        <v>A-02-02-01-004-006---</v>
      </c>
      <c r="M145" s="14" t="s">
        <v>359</v>
      </c>
      <c r="N145" s="11">
        <v>113619996</v>
      </c>
      <c r="O145" s="141" t="s">
        <v>70</v>
      </c>
      <c r="P145" s="141" t="s">
        <v>70</v>
      </c>
      <c r="Q145" s="223" t="s">
        <v>440</v>
      </c>
      <c r="R145" s="223"/>
      <c r="S145" s="180" t="s">
        <v>946</v>
      </c>
      <c r="T145" s="180">
        <v>60</v>
      </c>
      <c r="U145" s="180"/>
      <c r="V145" s="180"/>
      <c r="W145" s="180"/>
      <c r="X145" s="180"/>
      <c r="Y145" s="180"/>
      <c r="Z145" s="180"/>
      <c r="AA145" s="180"/>
      <c r="AB145" s="180"/>
    </row>
    <row r="146" spans="1:28" ht="52.5" customHeight="1" x14ac:dyDescent="0.25">
      <c r="A146" s="200" t="s">
        <v>22</v>
      </c>
      <c r="B146" s="12" t="s">
        <v>29</v>
      </c>
      <c r="C146" s="12" t="s">
        <v>29</v>
      </c>
      <c r="D146" s="12" t="s">
        <v>24</v>
      </c>
      <c r="E146" s="12" t="s">
        <v>41</v>
      </c>
      <c r="F146" s="12" t="s">
        <v>49</v>
      </c>
      <c r="G146" s="12"/>
      <c r="H146" s="12"/>
      <c r="I146" s="12"/>
      <c r="J146" s="12">
        <v>10</v>
      </c>
      <c r="K146" s="12">
        <v>281</v>
      </c>
      <c r="L146" s="8" t="str">
        <f t="shared" si="15"/>
        <v>A-02-02-01-004-006---</v>
      </c>
      <c r="M146" s="14" t="s">
        <v>360</v>
      </c>
      <c r="N146" s="11">
        <v>13000000</v>
      </c>
      <c r="O146" s="141" t="s">
        <v>16</v>
      </c>
      <c r="P146" s="141" t="s">
        <v>16</v>
      </c>
      <c r="Q146" s="223" t="s">
        <v>440</v>
      </c>
      <c r="R146" s="223"/>
      <c r="S146" s="180" t="s">
        <v>946</v>
      </c>
      <c r="T146" s="180">
        <v>60</v>
      </c>
      <c r="U146" s="180"/>
      <c r="V146" s="180"/>
      <c r="W146" s="180"/>
      <c r="X146" s="180"/>
      <c r="Y146" s="180"/>
      <c r="Z146" s="180"/>
      <c r="AA146" s="180"/>
      <c r="AB146" s="180"/>
    </row>
    <row r="147" spans="1:28" ht="18" customHeight="1" x14ac:dyDescent="0.25">
      <c r="A147" s="200" t="s">
        <v>22</v>
      </c>
      <c r="B147" s="12" t="s">
        <v>29</v>
      </c>
      <c r="C147" s="12" t="s">
        <v>29</v>
      </c>
      <c r="D147" s="12" t="s">
        <v>24</v>
      </c>
      <c r="E147" s="12" t="s">
        <v>41</v>
      </c>
      <c r="F147" s="12" t="s">
        <v>47</v>
      </c>
      <c r="G147" s="12"/>
      <c r="H147" s="12"/>
      <c r="I147" s="12"/>
      <c r="J147" s="15">
        <v>10</v>
      </c>
      <c r="K147" s="12"/>
      <c r="L147" s="8" t="str">
        <f t="shared" si="15"/>
        <v>A-02-02-01-004-007---</v>
      </c>
      <c r="M147" s="14" t="s">
        <v>1048</v>
      </c>
      <c r="N147" s="10">
        <f>SUM(N148:N151)</f>
        <v>86864317</v>
      </c>
      <c r="O147" s="141"/>
      <c r="P147" s="161"/>
      <c r="Q147" s="223"/>
      <c r="R147" s="223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</row>
    <row r="148" spans="1:28" ht="35.25" customHeight="1" x14ac:dyDescent="0.25">
      <c r="A148" s="200" t="s">
        <v>22</v>
      </c>
      <c r="B148" s="12" t="s">
        <v>29</v>
      </c>
      <c r="C148" s="12" t="s">
        <v>29</v>
      </c>
      <c r="D148" s="12" t="s">
        <v>24</v>
      </c>
      <c r="E148" s="12" t="s">
        <v>41</v>
      </c>
      <c r="F148" s="12" t="s">
        <v>47</v>
      </c>
      <c r="G148" s="12"/>
      <c r="H148" s="12"/>
      <c r="I148" s="12"/>
      <c r="J148" s="12">
        <v>10</v>
      </c>
      <c r="K148" s="12">
        <v>282</v>
      </c>
      <c r="L148" s="8" t="str">
        <f t="shared" si="15"/>
        <v>A-02-02-01-004-007---</v>
      </c>
      <c r="M148" s="14" t="s">
        <v>358</v>
      </c>
      <c r="N148" s="11">
        <v>444340</v>
      </c>
      <c r="O148" s="141" t="s">
        <v>37</v>
      </c>
      <c r="P148" s="161" t="s">
        <v>469</v>
      </c>
      <c r="Q148" s="223"/>
      <c r="R148" s="223" t="s">
        <v>446</v>
      </c>
      <c r="S148" s="180"/>
      <c r="T148" s="186">
        <v>44104</v>
      </c>
      <c r="U148" s="180" t="s">
        <v>447</v>
      </c>
      <c r="V148" s="180"/>
      <c r="W148" s="180"/>
      <c r="X148" s="180"/>
      <c r="Y148" s="180"/>
      <c r="Z148" s="180"/>
      <c r="AA148" s="180"/>
      <c r="AB148" s="180"/>
    </row>
    <row r="149" spans="1:28" x14ac:dyDescent="0.25">
      <c r="A149" s="200" t="s">
        <v>22</v>
      </c>
      <c r="B149" s="12" t="s">
        <v>29</v>
      </c>
      <c r="C149" s="12" t="s">
        <v>29</v>
      </c>
      <c r="D149" s="12" t="s">
        <v>24</v>
      </c>
      <c r="E149" s="12" t="s">
        <v>41</v>
      </c>
      <c r="F149" s="12" t="s">
        <v>47</v>
      </c>
      <c r="G149" s="12"/>
      <c r="H149" s="12"/>
      <c r="I149" s="12"/>
      <c r="J149" s="12">
        <v>10</v>
      </c>
      <c r="K149" s="12">
        <v>283</v>
      </c>
      <c r="L149" s="8" t="str">
        <f>CONCATENATE(A149,"-",B149,"-",C149,"-",D149,"-",E149,"-",F149,"-",G149,"-",H149,"-",I149)</f>
        <v>A-02-02-01-004-007---</v>
      </c>
      <c r="M149" s="14" t="s">
        <v>92</v>
      </c>
      <c r="N149" s="11">
        <v>75000000</v>
      </c>
      <c r="O149" s="141" t="s">
        <v>37</v>
      </c>
      <c r="P149" s="141" t="s">
        <v>452</v>
      </c>
      <c r="Q149" s="223" t="s">
        <v>440</v>
      </c>
      <c r="R149" s="223">
        <v>24</v>
      </c>
      <c r="S149" s="180" t="s">
        <v>917</v>
      </c>
      <c r="T149" s="180">
        <v>360</v>
      </c>
      <c r="U149" s="180" t="s">
        <v>455</v>
      </c>
      <c r="V149" s="180" t="s">
        <v>455</v>
      </c>
      <c r="W149" s="180" t="s">
        <v>455</v>
      </c>
      <c r="X149" s="186">
        <v>43819</v>
      </c>
      <c r="Y149" s="180"/>
      <c r="Z149" s="180"/>
      <c r="AA149" s="180"/>
      <c r="AB149" s="180"/>
    </row>
    <row r="150" spans="1:28" ht="18" customHeight="1" x14ac:dyDescent="0.25">
      <c r="A150" s="200" t="s">
        <v>22</v>
      </c>
      <c r="B150" s="12" t="s">
        <v>29</v>
      </c>
      <c r="C150" s="12" t="s">
        <v>29</v>
      </c>
      <c r="D150" s="12" t="s">
        <v>24</v>
      </c>
      <c r="E150" s="12" t="s">
        <v>41</v>
      </c>
      <c r="F150" s="12" t="s">
        <v>47</v>
      </c>
      <c r="G150" s="12"/>
      <c r="H150" s="12"/>
      <c r="I150" s="12"/>
      <c r="J150" s="12">
        <v>10</v>
      </c>
      <c r="K150" s="12">
        <v>284</v>
      </c>
      <c r="L150" s="8" t="str">
        <f>CONCATENATE(A150,"-",B150,"-",C150,"-",D150,"-",E150,"-",F150,"-",G150,"-",H150,"-",I150)</f>
        <v>A-02-02-01-004-007---</v>
      </c>
      <c r="M150" s="14" t="s">
        <v>259</v>
      </c>
      <c r="N150" s="11">
        <v>7200000</v>
      </c>
      <c r="O150" s="141" t="s">
        <v>39</v>
      </c>
      <c r="P150" s="161" t="s">
        <v>445</v>
      </c>
      <c r="Q150" s="223" t="s">
        <v>440</v>
      </c>
      <c r="R150" s="223">
        <v>14</v>
      </c>
      <c r="S150" s="180" t="s">
        <v>935</v>
      </c>
      <c r="T150" s="180">
        <v>30</v>
      </c>
      <c r="U150" s="180" t="s">
        <v>455</v>
      </c>
      <c r="V150" s="180" t="s">
        <v>455</v>
      </c>
      <c r="W150" s="180" t="s">
        <v>455</v>
      </c>
      <c r="X150" s="186">
        <v>43934</v>
      </c>
      <c r="Y150" s="180"/>
      <c r="Z150" s="180"/>
      <c r="AA150" s="180"/>
      <c r="AB150" s="180"/>
    </row>
    <row r="151" spans="1:28" ht="15.75" customHeight="1" x14ac:dyDescent="0.25">
      <c r="A151" s="200" t="s">
        <v>22</v>
      </c>
      <c r="B151" s="12" t="s">
        <v>29</v>
      </c>
      <c r="C151" s="12" t="s">
        <v>29</v>
      </c>
      <c r="D151" s="12" t="s">
        <v>24</v>
      </c>
      <c r="E151" s="12" t="s">
        <v>41</v>
      </c>
      <c r="F151" s="12" t="s">
        <v>47</v>
      </c>
      <c r="G151" s="12"/>
      <c r="H151" s="12"/>
      <c r="I151" s="12"/>
      <c r="J151" s="15">
        <v>10</v>
      </c>
      <c r="K151" s="12"/>
      <c r="L151" s="8" t="str">
        <f t="shared" ref="L151:L153" si="16">CONCATENATE(A151,"-",B151,"-",C151,"-",D151,"-",E151,"-",F151,"-",G151,"-",H151,"-",I151)</f>
        <v>A-02-02-01-004-007---</v>
      </c>
      <c r="M151" s="13" t="s">
        <v>26</v>
      </c>
      <c r="N151" s="10">
        <f>SUM(N152)</f>
        <v>4219977</v>
      </c>
      <c r="O151" s="141"/>
      <c r="P151" s="161"/>
      <c r="Q151" s="223"/>
      <c r="R151" s="223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</row>
    <row r="152" spans="1:28" ht="52.5" customHeight="1" x14ac:dyDescent="0.25">
      <c r="A152" s="200" t="s">
        <v>22</v>
      </c>
      <c r="B152" s="12" t="s">
        <v>29</v>
      </c>
      <c r="C152" s="12" t="s">
        <v>29</v>
      </c>
      <c r="D152" s="12" t="s">
        <v>24</v>
      </c>
      <c r="E152" s="12" t="s">
        <v>41</v>
      </c>
      <c r="F152" s="12" t="s">
        <v>47</v>
      </c>
      <c r="G152" s="12"/>
      <c r="H152" s="12"/>
      <c r="I152" s="12"/>
      <c r="J152" s="12">
        <v>10</v>
      </c>
      <c r="K152" s="12">
        <v>285</v>
      </c>
      <c r="L152" s="8" t="str">
        <f t="shared" si="16"/>
        <v>A-02-02-01-004-007---</v>
      </c>
      <c r="M152" s="14" t="s">
        <v>412</v>
      </c>
      <c r="N152" s="11">
        <v>4219977</v>
      </c>
      <c r="O152" s="141" t="s">
        <v>70</v>
      </c>
      <c r="P152" s="141" t="s">
        <v>70</v>
      </c>
      <c r="Q152" s="223" t="s">
        <v>440</v>
      </c>
      <c r="R152" s="223"/>
      <c r="S152" s="180" t="s">
        <v>946</v>
      </c>
      <c r="T152" s="180">
        <v>60</v>
      </c>
      <c r="U152" s="180"/>
      <c r="V152" s="180"/>
      <c r="W152" s="180"/>
      <c r="X152" s="180"/>
      <c r="Y152" s="180"/>
      <c r="Z152" s="180"/>
      <c r="AA152" s="180"/>
      <c r="AB152" s="180"/>
    </row>
    <row r="153" spans="1:28" ht="30" customHeight="1" x14ac:dyDescent="0.25">
      <c r="A153" s="200" t="s">
        <v>22</v>
      </c>
      <c r="B153" s="12" t="s">
        <v>29</v>
      </c>
      <c r="C153" s="12" t="s">
        <v>29</v>
      </c>
      <c r="D153" s="12" t="s">
        <v>24</v>
      </c>
      <c r="E153" s="12" t="s">
        <v>41</v>
      </c>
      <c r="F153" s="12" t="s">
        <v>35</v>
      </c>
      <c r="G153" s="12"/>
      <c r="H153" s="12"/>
      <c r="I153" s="12"/>
      <c r="J153" s="15">
        <v>10</v>
      </c>
      <c r="K153" s="12"/>
      <c r="L153" s="8" t="str">
        <f t="shared" si="16"/>
        <v>A-02-02-01-004-008---</v>
      </c>
      <c r="M153" s="14" t="s">
        <v>356</v>
      </c>
      <c r="N153" s="10">
        <f>+N154</f>
        <v>20000000</v>
      </c>
      <c r="O153" s="141"/>
      <c r="P153" s="161"/>
      <c r="Q153" s="223"/>
      <c r="R153" s="223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</row>
    <row r="154" spans="1:28" ht="33" x14ac:dyDescent="0.25">
      <c r="A154" s="200" t="s">
        <v>22</v>
      </c>
      <c r="B154" s="12" t="s">
        <v>29</v>
      </c>
      <c r="C154" s="12" t="s">
        <v>29</v>
      </c>
      <c r="D154" s="12" t="s">
        <v>24</v>
      </c>
      <c r="E154" s="12" t="s">
        <v>41</v>
      </c>
      <c r="F154" s="12" t="s">
        <v>35</v>
      </c>
      <c r="G154" s="12"/>
      <c r="H154" s="12"/>
      <c r="I154" s="12"/>
      <c r="J154" s="12">
        <v>10</v>
      </c>
      <c r="K154" s="12">
        <v>286</v>
      </c>
      <c r="L154" s="8" t="str">
        <f>CONCATENATE(A154,"-",B154,"-",C154,"-",D154,"-",E154,"-",F154,"-",G154,"-",H154,"-",I154)</f>
        <v>A-02-02-01-004-008---</v>
      </c>
      <c r="M154" s="14" t="s">
        <v>1053</v>
      </c>
      <c r="N154" s="11">
        <v>20000000</v>
      </c>
      <c r="O154" s="141" t="s">
        <v>27</v>
      </c>
      <c r="P154" s="161" t="s">
        <v>444</v>
      </c>
      <c r="Q154" s="223" t="s">
        <v>439</v>
      </c>
      <c r="R154" s="223">
        <v>9</v>
      </c>
      <c r="S154" s="180" t="s">
        <v>916</v>
      </c>
      <c r="T154" s="180">
        <v>30</v>
      </c>
      <c r="U154" s="180" t="s">
        <v>455</v>
      </c>
      <c r="V154" s="180" t="s">
        <v>455</v>
      </c>
      <c r="W154" s="180" t="s">
        <v>455</v>
      </c>
      <c r="X154" s="186">
        <v>43955</v>
      </c>
      <c r="Y154" s="180"/>
      <c r="Z154" s="180"/>
      <c r="AA154" s="180"/>
      <c r="AB154" s="180"/>
    </row>
    <row r="155" spans="1:28" s="68" customFormat="1" ht="19.5" customHeight="1" x14ac:dyDescent="0.25">
      <c r="A155" s="201" t="s">
        <v>22</v>
      </c>
      <c r="B155" s="92" t="s">
        <v>29</v>
      </c>
      <c r="C155" s="92" t="s">
        <v>29</v>
      </c>
      <c r="D155" s="92"/>
      <c r="E155" s="92"/>
      <c r="F155" s="92"/>
      <c r="G155" s="92"/>
      <c r="H155" s="92"/>
      <c r="I155" s="92"/>
      <c r="J155" s="92">
        <v>26</v>
      </c>
      <c r="K155" s="92"/>
      <c r="L155" s="93" t="str">
        <f t="shared" si="12"/>
        <v>A-02-02------</v>
      </c>
      <c r="M155" s="94" t="s">
        <v>52</v>
      </c>
      <c r="N155" s="95">
        <f>+N156+N345</f>
        <v>6784600000</v>
      </c>
      <c r="O155" s="145"/>
      <c r="P155" s="162"/>
      <c r="Q155" s="223"/>
      <c r="R155" s="223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</row>
    <row r="156" spans="1:28" x14ac:dyDescent="0.25">
      <c r="A156" s="202" t="s">
        <v>22</v>
      </c>
      <c r="B156" s="96" t="s">
        <v>29</v>
      </c>
      <c r="C156" s="96" t="s">
        <v>29</v>
      </c>
      <c r="D156" s="96" t="s">
        <v>24</v>
      </c>
      <c r="E156" s="96"/>
      <c r="F156" s="96"/>
      <c r="G156" s="96"/>
      <c r="H156" s="96"/>
      <c r="I156" s="96"/>
      <c r="J156" s="96">
        <v>26</v>
      </c>
      <c r="K156" s="96"/>
      <c r="L156" s="97" t="str">
        <f t="shared" si="12"/>
        <v>A-02-02-01-----</v>
      </c>
      <c r="M156" s="98" t="s">
        <v>53</v>
      </c>
      <c r="N156" s="99">
        <f>+N157+N169</f>
        <v>3545462001</v>
      </c>
      <c r="O156" s="146"/>
      <c r="P156" s="163"/>
      <c r="Q156" s="223"/>
      <c r="R156" s="223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</row>
    <row r="157" spans="1:28" ht="33" x14ac:dyDescent="0.25">
      <c r="A157" s="196" t="s">
        <v>22</v>
      </c>
      <c r="B157" s="15" t="s">
        <v>29</v>
      </c>
      <c r="C157" s="15" t="s">
        <v>29</v>
      </c>
      <c r="D157" s="15" t="s">
        <v>24</v>
      </c>
      <c r="E157" s="15" t="s">
        <v>33</v>
      </c>
      <c r="F157" s="15"/>
      <c r="G157" s="15"/>
      <c r="H157" s="15"/>
      <c r="I157" s="15"/>
      <c r="J157" s="15">
        <v>26</v>
      </c>
      <c r="K157" s="15"/>
      <c r="L157" s="8" t="str">
        <f t="shared" si="12"/>
        <v>A-02-02-01-003----</v>
      </c>
      <c r="M157" s="13" t="s">
        <v>68</v>
      </c>
      <c r="N157" s="10">
        <f>+N158+N166</f>
        <v>3228777232</v>
      </c>
      <c r="O157" s="141"/>
      <c r="P157" s="161"/>
      <c r="Q157" s="223"/>
      <c r="R157" s="223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</row>
    <row r="158" spans="1:28" ht="33" x14ac:dyDescent="0.25">
      <c r="A158" s="200" t="s">
        <v>22</v>
      </c>
      <c r="B158" s="12" t="s">
        <v>29</v>
      </c>
      <c r="C158" s="12" t="s">
        <v>29</v>
      </c>
      <c r="D158" s="12" t="s">
        <v>24</v>
      </c>
      <c r="E158" s="12" t="s">
        <v>33</v>
      </c>
      <c r="F158" s="12" t="s">
        <v>50</v>
      </c>
      <c r="G158" s="12"/>
      <c r="H158" s="12"/>
      <c r="I158" s="12"/>
      <c r="J158" s="15">
        <v>26</v>
      </c>
      <c r="K158" s="12"/>
      <c r="L158" s="8" t="str">
        <f t="shared" si="12"/>
        <v>A-02-02-01-003-002---</v>
      </c>
      <c r="M158" s="14" t="s">
        <v>69</v>
      </c>
      <c r="N158" s="10">
        <f>+N159</f>
        <v>2517391121</v>
      </c>
      <c r="O158" s="141"/>
      <c r="P158" s="161"/>
      <c r="Q158" s="223"/>
      <c r="R158" s="223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</row>
    <row r="159" spans="1:28" x14ac:dyDescent="0.25">
      <c r="A159" s="200" t="s">
        <v>22</v>
      </c>
      <c r="B159" s="12" t="s">
        <v>29</v>
      </c>
      <c r="C159" s="12" t="s">
        <v>29</v>
      </c>
      <c r="D159" s="12" t="s">
        <v>24</v>
      </c>
      <c r="E159" s="12" t="s">
        <v>33</v>
      </c>
      <c r="F159" s="12" t="s">
        <v>50</v>
      </c>
      <c r="G159" s="12"/>
      <c r="H159" s="12"/>
      <c r="I159" s="12"/>
      <c r="J159" s="15">
        <v>26</v>
      </c>
      <c r="K159" s="12"/>
      <c r="L159" s="8" t="str">
        <f t="shared" si="12"/>
        <v>A-02-02-01-003-002---</v>
      </c>
      <c r="M159" s="13" t="s">
        <v>26</v>
      </c>
      <c r="N159" s="10">
        <f>SUM(N160:N165)</f>
        <v>2517391121</v>
      </c>
      <c r="O159" s="141"/>
      <c r="P159" s="161"/>
      <c r="Q159" s="223"/>
      <c r="R159" s="223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</row>
    <row r="160" spans="1:28" ht="60.75" customHeight="1" x14ac:dyDescent="0.25">
      <c r="A160" s="200" t="s">
        <v>22</v>
      </c>
      <c r="B160" s="12" t="s">
        <v>29</v>
      </c>
      <c r="C160" s="12" t="s">
        <v>29</v>
      </c>
      <c r="D160" s="12" t="s">
        <v>24</v>
      </c>
      <c r="E160" s="12" t="s">
        <v>33</v>
      </c>
      <c r="F160" s="12" t="s">
        <v>50</v>
      </c>
      <c r="G160" s="12"/>
      <c r="H160" s="12"/>
      <c r="I160" s="12"/>
      <c r="J160" s="12">
        <v>26</v>
      </c>
      <c r="K160" s="12">
        <v>287</v>
      </c>
      <c r="L160" s="8" t="str">
        <f t="shared" si="12"/>
        <v>A-02-02-01-003-002---</v>
      </c>
      <c r="M160" s="14" t="s">
        <v>400</v>
      </c>
      <c r="N160" s="11">
        <v>738962339</v>
      </c>
      <c r="O160" s="141" t="s">
        <v>44</v>
      </c>
      <c r="P160" s="141" t="s">
        <v>44</v>
      </c>
      <c r="Q160" s="223" t="s">
        <v>440</v>
      </c>
      <c r="R160" s="223"/>
      <c r="S160" s="180" t="s">
        <v>946</v>
      </c>
      <c r="T160" s="180">
        <v>60</v>
      </c>
      <c r="U160" s="180"/>
      <c r="V160" s="180"/>
      <c r="W160" s="180"/>
      <c r="X160" s="180"/>
      <c r="Y160" s="180"/>
      <c r="Z160" s="180"/>
      <c r="AA160" s="180"/>
      <c r="AB160" s="180"/>
    </row>
    <row r="161" spans="1:28" ht="51" customHeight="1" x14ac:dyDescent="0.25">
      <c r="A161" s="200" t="s">
        <v>22</v>
      </c>
      <c r="B161" s="12" t="s">
        <v>29</v>
      </c>
      <c r="C161" s="12" t="s">
        <v>29</v>
      </c>
      <c r="D161" s="12" t="s">
        <v>24</v>
      </c>
      <c r="E161" s="12" t="s">
        <v>33</v>
      </c>
      <c r="F161" s="12" t="s">
        <v>50</v>
      </c>
      <c r="G161" s="12"/>
      <c r="H161" s="12"/>
      <c r="I161" s="12"/>
      <c r="J161" s="12">
        <v>26</v>
      </c>
      <c r="K161" s="12">
        <v>288</v>
      </c>
      <c r="L161" s="8" t="str">
        <f t="shared" si="12"/>
        <v>A-02-02-01-003-002---</v>
      </c>
      <c r="M161" s="14" t="s">
        <v>260</v>
      </c>
      <c r="N161" s="11">
        <v>158414830</v>
      </c>
      <c r="O161" s="141" t="s">
        <v>28</v>
      </c>
      <c r="P161" s="141" t="s">
        <v>44</v>
      </c>
      <c r="Q161" s="223" t="s">
        <v>440</v>
      </c>
      <c r="R161" s="223"/>
      <c r="S161" s="180" t="s">
        <v>1068</v>
      </c>
      <c r="T161" s="180">
        <v>60</v>
      </c>
      <c r="U161" s="180"/>
      <c r="V161" s="180"/>
      <c r="W161" s="180"/>
      <c r="X161" s="180"/>
      <c r="Y161" s="180"/>
      <c r="Z161" s="180"/>
      <c r="AA161" s="180"/>
      <c r="AB161" s="180"/>
    </row>
    <row r="162" spans="1:28" ht="45" customHeight="1" x14ac:dyDescent="0.25">
      <c r="A162" s="200" t="s">
        <v>22</v>
      </c>
      <c r="B162" s="12" t="s">
        <v>29</v>
      </c>
      <c r="C162" s="12" t="s">
        <v>29</v>
      </c>
      <c r="D162" s="12" t="s">
        <v>24</v>
      </c>
      <c r="E162" s="12" t="s">
        <v>33</v>
      </c>
      <c r="F162" s="12" t="s">
        <v>50</v>
      </c>
      <c r="G162" s="12"/>
      <c r="H162" s="12"/>
      <c r="I162" s="12"/>
      <c r="J162" s="12">
        <v>26</v>
      </c>
      <c r="K162" s="12">
        <v>289</v>
      </c>
      <c r="L162" s="8" t="str">
        <f t="shared" si="12"/>
        <v>A-02-02-01-003-002---</v>
      </c>
      <c r="M162" s="14" t="s">
        <v>71</v>
      </c>
      <c r="N162" s="11">
        <v>380000000</v>
      </c>
      <c r="O162" s="141" t="s">
        <v>28</v>
      </c>
      <c r="P162" s="141" t="s">
        <v>44</v>
      </c>
      <c r="Q162" s="223" t="s">
        <v>440</v>
      </c>
      <c r="R162" s="223"/>
      <c r="S162" s="180" t="s">
        <v>1068</v>
      </c>
      <c r="T162" s="180">
        <v>60</v>
      </c>
      <c r="U162" s="180"/>
      <c r="V162" s="180"/>
      <c r="W162" s="180"/>
      <c r="X162" s="180"/>
      <c r="Y162" s="180"/>
      <c r="Z162" s="180"/>
      <c r="AA162" s="180"/>
      <c r="AB162" s="180"/>
    </row>
    <row r="163" spans="1:28" ht="49.5" x14ac:dyDescent="0.25">
      <c r="A163" s="200" t="s">
        <v>22</v>
      </c>
      <c r="B163" s="12" t="s">
        <v>29</v>
      </c>
      <c r="C163" s="12" t="s">
        <v>29</v>
      </c>
      <c r="D163" s="12" t="s">
        <v>24</v>
      </c>
      <c r="E163" s="12" t="s">
        <v>33</v>
      </c>
      <c r="F163" s="12" t="s">
        <v>50</v>
      </c>
      <c r="G163" s="12"/>
      <c r="H163" s="12"/>
      <c r="I163" s="12"/>
      <c r="J163" s="12">
        <v>26</v>
      </c>
      <c r="K163" s="12">
        <v>290</v>
      </c>
      <c r="L163" s="8" t="str">
        <f t="shared" si="12"/>
        <v>A-02-02-01-003-002---</v>
      </c>
      <c r="M163" s="14" t="s">
        <v>72</v>
      </c>
      <c r="N163" s="11">
        <v>130000000</v>
      </c>
      <c r="O163" s="141" t="s">
        <v>28</v>
      </c>
      <c r="P163" s="141" t="s">
        <v>44</v>
      </c>
      <c r="Q163" s="223" t="s">
        <v>440</v>
      </c>
      <c r="R163" s="223"/>
      <c r="S163" s="180" t="s">
        <v>1068</v>
      </c>
      <c r="T163" s="180">
        <v>60</v>
      </c>
      <c r="U163" s="180"/>
      <c r="V163" s="180"/>
      <c r="W163" s="180"/>
      <c r="X163" s="180"/>
      <c r="Y163" s="180"/>
      <c r="Z163" s="180"/>
      <c r="AA163" s="180"/>
      <c r="AB163" s="180"/>
    </row>
    <row r="164" spans="1:28" ht="25.5" x14ac:dyDescent="0.25">
      <c r="A164" s="200" t="s">
        <v>22</v>
      </c>
      <c r="B164" s="12" t="s">
        <v>29</v>
      </c>
      <c r="C164" s="12" t="s">
        <v>29</v>
      </c>
      <c r="D164" s="12" t="s">
        <v>24</v>
      </c>
      <c r="E164" s="12" t="s">
        <v>33</v>
      </c>
      <c r="F164" s="12" t="s">
        <v>50</v>
      </c>
      <c r="G164" s="50"/>
      <c r="H164" s="50"/>
      <c r="I164" s="50"/>
      <c r="J164" s="50">
        <v>26</v>
      </c>
      <c r="K164" s="12">
        <v>291</v>
      </c>
      <c r="L164" s="8" t="str">
        <f t="shared" si="12"/>
        <v>A-02-02-01-003-002---</v>
      </c>
      <c r="M164" s="52" t="s">
        <v>1054</v>
      </c>
      <c r="N164" s="11">
        <v>104281952</v>
      </c>
      <c r="O164" s="141" t="s">
        <v>28</v>
      </c>
      <c r="P164" s="141" t="s">
        <v>44</v>
      </c>
      <c r="Q164" s="223" t="s">
        <v>440</v>
      </c>
      <c r="R164" s="223"/>
      <c r="S164" s="180" t="s">
        <v>1068</v>
      </c>
      <c r="T164" s="180">
        <v>60</v>
      </c>
      <c r="U164" s="180"/>
      <c r="V164" s="180"/>
      <c r="W164" s="180"/>
      <c r="X164" s="180"/>
      <c r="Y164" s="180"/>
      <c r="Z164" s="180"/>
      <c r="AA164" s="180"/>
      <c r="AB164" s="180"/>
    </row>
    <row r="165" spans="1:28" ht="66" x14ac:dyDescent="0.25">
      <c r="A165" s="200" t="s">
        <v>22</v>
      </c>
      <c r="B165" s="12" t="s">
        <v>29</v>
      </c>
      <c r="C165" s="12" t="s">
        <v>29</v>
      </c>
      <c r="D165" s="12" t="s">
        <v>24</v>
      </c>
      <c r="E165" s="12" t="s">
        <v>33</v>
      </c>
      <c r="F165" s="12" t="s">
        <v>50</v>
      </c>
      <c r="G165" s="12"/>
      <c r="H165" s="12"/>
      <c r="I165" s="12"/>
      <c r="J165" s="12">
        <v>26</v>
      </c>
      <c r="K165" s="12">
        <v>292</v>
      </c>
      <c r="L165" s="8" t="str">
        <f t="shared" si="12"/>
        <v>A-02-02-01-003-002---</v>
      </c>
      <c r="M165" s="14" t="s">
        <v>1037</v>
      </c>
      <c r="N165" s="11">
        <v>1005732000</v>
      </c>
      <c r="O165" s="141" t="s">
        <v>28</v>
      </c>
      <c r="P165" s="141" t="s">
        <v>44</v>
      </c>
      <c r="Q165" s="223" t="s">
        <v>440</v>
      </c>
      <c r="R165" s="223"/>
      <c r="S165" s="180" t="s">
        <v>1068</v>
      </c>
      <c r="T165" s="180">
        <v>60</v>
      </c>
      <c r="U165" s="180"/>
      <c r="V165" s="180"/>
      <c r="W165" s="180"/>
      <c r="X165" s="180"/>
      <c r="Y165" s="180"/>
      <c r="Z165" s="180"/>
      <c r="AA165" s="180"/>
      <c r="AB165" s="180"/>
    </row>
    <row r="166" spans="1:28" ht="33" x14ac:dyDescent="0.25">
      <c r="A166" s="200" t="s">
        <v>22</v>
      </c>
      <c r="B166" s="12" t="s">
        <v>29</v>
      </c>
      <c r="C166" s="12" t="s">
        <v>29</v>
      </c>
      <c r="D166" s="12" t="s">
        <v>24</v>
      </c>
      <c r="E166" s="12" t="s">
        <v>33</v>
      </c>
      <c r="F166" s="12" t="s">
        <v>33</v>
      </c>
      <c r="G166" s="12"/>
      <c r="H166" s="12"/>
      <c r="I166" s="12"/>
      <c r="J166" s="15">
        <v>26</v>
      </c>
      <c r="K166" s="12"/>
      <c r="L166" s="8" t="str">
        <f t="shared" si="12"/>
        <v>A-02-02-01-003-003---</v>
      </c>
      <c r="M166" s="14" t="s">
        <v>343</v>
      </c>
      <c r="N166" s="10">
        <f>+N167</f>
        <v>711386111</v>
      </c>
      <c r="O166" s="141"/>
      <c r="P166" s="161"/>
      <c r="Q166" s="223"/>
      <c r="R166" s="223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</row>
    <row r="167" spans="1:28" x14ac:dyDescent="0.25">
      <c r="A167" s="200" t="s">
        <v>22</v>
      </c>
      <c r="B167" s="12" t="s">
        <v>29</v>
      </c>
      <c r="C167" s="12" t="s">
        <v>29</v>
      </c>
      <c r="D167" s="12" t="s">
        <v>24</v>
      </c>
      <c r="E167" s="12" t="s">
        <v>33</v>
      </c>
      <c r="F167" s="12" t="s">
        <v>33</v>
      </c>
      <c r="G167" s="12"/>
      <c r="H167" s="12"/>
      <c r="I167" s="12"/>
      <c r="J167" s="15">
        <v>26</v>
      </c>
      <c r="K167" s="12"/>
      <c r="L167" s="8" t="str">
        <f t="shared" si="12"/>
        <v>A-02-02-01-003-003---</v>
      </c>
      <c r="M167" s="13" t="s">
        <v>26</v>
      </c>
      <c r="N167" s="10">
        <f>+N168</f>
        <v>711386111</v>
      </c>
      <c r="O167" s="141"/>
      <c r="P167" s="161"/>
      <c r="Q167" s="223"/>
      <c r="R167" s="223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</row>
    <row r="168" spans="1:28" ht="39" customHeight="1" x14ac:dyDescent="0.25">
      <c r="A168" s="200" t="s">
        <v>22</v>
      </c>
      <c r="B168" s="12" t="s">
        <v>29</v>
      </c>
      <c r="C168" s="12" t="s">
        <v>29</v>
      </c>
      <c r="D168" s="12" t="s">
        <v>24</v>
      </c>
      <c r="E168" s="12" t="s">
        <v>33</v>
      </c>
      <c r="F168" s="12" t="s">
        <v>33</v>
      </c>
      <c r="G168" s="12"/>
      <c r="H168" s="12"/>
      <c r="I168" s="12"/>
      <c r="J168" s="15">
        <v>26</v>
      </c>
      <c r="K168" s="12">
        <v>293</v>
      </c>
      <c r="L168" s="8" t="str">
        <f t="shared" si="12"/>
        <v>A-02-02-01-003-003---</v>
      </c>
      <c r="M168" s="14" t="s">
        <v>401</v>
      </c>
      <c r="N168" s="11">
        <v>711386111</v>
      </c>
      <c r="O168" s="141" t="s">
        <v>44</v>
      </c>
      <c r="P168" s="141" t="s">
        <v>44</v>
      </c>
      <c r="Q168" s="223" t="s">
        <v>440</v>
      </c>
      <c r="R168" s="223"/>
      <c r="S168" s="180" t="s">
        <v>1068</v>
      </c>
      <c r="T168" s="180">
        <v>180</v>
      </c>
      <c r="U168" s="180"/>
      <c r="V168" s="180"/>
      <c r="W168" s="180"/>
      <c r="X168" s="180"/>
      <c r="Y168" s="180"/>
      <c r="Z168" s="180"/>
      <c r="AA168" s="180"/>
      <c r="AB168" s="180"/>
    </row>
    <row r="169" spans="1:28" ht="30.75" customHeight="1" x14ac:dyDescent="0.25">
      <c r="A169" s="196" t="s">
        <v>22</v>
      </c>
      <c r="B169" s="15" t="s">
        <v>29</v>
      </c>
      <c r="C169" s="15" t="s">
        <v>29</v>
      </c>
      <c r="D169" s="15" t="s">
        <v>24</v>
      </c>
      <c r="E169" s="15" t="s">
        <v>41</v>
      </c>
      <c r="F169" s="15"/>
      <c r="G169" s="15"/>
      <c r="H169" s="15"/>
      <c r="I169" s="15"/>
      <c r="J169" s="15">
        <v>26</v>
      </c>
      <c r="K169" s="15"/>
      <c r="L169" s="8" t="str">
        <f t="shared" si="12"/>
        <v>A-02-02-01-004----</v>
      </c>
      <c r="M169" s="13" t="s">
        <v>84</v>
      </c>
      <c r="N169" s="10">
        <f>+N170+N173</f>
        <v>316684769</v>
      </c>
      <c r="O169" s="141"/>
      <c r="P169" s="161"/>
      <c r="Q169" s="223"/>
      <c r="R169" s="223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</row>
    <row r="170" spans="1:28" ht="30.75" customHeight="1" x14ac:dyDescent="0.25">
      <c r="A170" s="200" t="s">
        <v>22</v>
      </c>
      <c r="B170" s="12" t="s">
        <v>29</v>
      </c>
      <c r="C170" s="12" t="s">
        <v>29</v>
      </c>
      <c r="D170" s="12" t="s">
        <v>24</v>
      </c>
      <c r="E170" s="12" t="s">
        <v>41</v>
      </c>
      <c r="F170" s="12" t="s">
        <v>50</v>
      </c>
      <c r="G170" s="12"/>
      <c r="H170" s="12"/>
      <c r="I170" s="12"/>
      <c r="J170" s="15">
        <v>26</v>
      </c>
      <c r="K170" s="12"/>
      <c r="L170" s="8" t="str">
        <f t="shared" si="12"/>
        <v>A-02-02-01-004-002---</v>
      </c>
      <c r="M170" s="14" t="s">
        <v>85</v>
      </c>
      <c r="N170" s="10">
        <f>+N171</f>
        <v>95005431</v>
      </c>
      <c r="O170" s="141"/>
      <c r="P170" s="161"/>
      <c r="Q170" s="223"/>
      <c r="R170" s="223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</row>
    <row r="171" spans="1:28" ht="21" customHeight="1" x14ac:dyDescent="0.25">
      <c r="A171" s="200" t="s">
        <v>22</v>
      </c>
      <c r="B171" s="12" t="s">
        <v>29</v>
      </c>
      <c r="C171" s="12" t="s">
        <v>29</v>
      </c>
      <c r="D171" s="12" t="s">
        <v>24</v>
      </c>
      <c r="E171" s="12" t="s">
        <v>41</v>
      </c>
      <c r="F171" s="12" t="s">
        <v>50</v>
      </c>
      <c r="G171" s="15"/>
      <c r="H171" s="15"/>
      <c r="I171" s="15"/>
      <c r="J171" s="15">
        <v>26</v>
      </c>
      <c r="K171" s="15"/>
      <c r="L171" s="8" t="str">
        <f t="shared" si="12"/>
        <v>A-02-02-01-004-002---</v>
      </c>
      <c r="M171" s="13" t="s">
        <v>26</v>
      </c>
      <c r="N171" s="10">
        <f>+N172</f>
        <v>95005431</v>
      </c>
      <c r="O171" s="141"/>
      <c r="P171" s="161"/>
      <c r="Q171" s="223"/>
      <c r="R171" s="223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</row>
    <row r="172" spans="1:28" ht="60.75" customHeight="1" x14ac:dyDescent="0.25">
      <c r="A172" s="200" t="s">
        <v>22</v>
      </c>
      <c r="B172" s="12" t="s">
        <v>29</v>
      </c>
      <c r="C172" s="12" t="s">
        <v>29</v>
      </c>
      <c r="D172" s="12" t="s">
        <v>24</v>
      </c>
      <c r="E172" s="12" t="s">
        <v>41</v>
      </c>
      <c r="F172" s="12" t="s">
        <v>50</v>
      </c>
      <c r="G172" s="12"/>
      <c r="H172" s="12"/>
      <c r="I172" s="12"/>
      <c r="J172" s="12">
        <v>26</v>
      </c>
      <c r="K172" s="12">
        <v>294</v>
      </c>
      <c r="L172" s="8" t="str">
        <f t="shared" si="12"/>
        <v>A-02-02-01-004-002---</v>
      </c>
      <c r="M172" s="14" t="s">
        <v>1060</v>
      </c>
      <c r="N172" s="11">
        <v>95005431</v>
      </c>
      <c r="O172" s="141" t="s">
        <v>44</v>
      </c>
      <c r="P172" s="141" t="s">
        <v>44</v>
      </c>
      <c r="Q172" s="223" t="s">
        <v>440</v>
      </c>
      <c r="R172" s="223"/>
      <c r="S172" s="180" t="s">
        <v>1068</v>
      </c>
      <c r="T172" s="180">
        <v>60</v>
      </c>
      <c r="U172" s="180"/>
      <c r="V172" s="180"/>
      <c r="W172" s="180"/>
      <c r="X172" s="180"/>
      <c r="Y172" s="180"/>
      <c r="Z172" s="180"/>
      <c r="AA172" s="180"/>
      <c r="AB172" s="180"/>
    </row>
    <row r="173" spans="1:28" s="391" customFormat="1" ht="29.25" customHeight="1" x14ac:dyDescent="0.25">
      <c r="A173" s="200" t="s">
        <v>22</v>
      </c>
      <c r="B173" s="12" t="s">
        <v>29</v>
      </c>
      <c r="C173" s="12" t="s">
        <v>29</v>
      </c>
      <c r="D173" s="12" t="s">
        <v>24</v>
      </c>
      <c r="E173" s="12" t="s">
        <v>41</v>
      </c>
      <c r="F173" s="12" t="s">
        <v>45</v>
      </c>
      <c r="G173" s="12"/>
      <c r="H173" s="12"/>
      <c r="I173" s="12"/>
      <c r="J173" s="12">
        <v>26</v>
      </c>
      <c r="K173" s="12"/>
      <c r="L173" s="8" t="str">
        <f t="shared" si="12"/>
        <v>A-02-02-01-004-005---</v>
      </c>
      <c r="M173" s="14" t="s">
        <v>46</v>
      </c>
      <c r="N173" s="10">
        <f>+N174</f>
        <v>221679338</v>
      </c>
      <c r="O173" s="141"/>
      <c r="P173" s="141"/>
      <c r="Q173" s="223"/>
      <c r="R173" s="223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</row>
    <row r="174" spans="1:28" s="391" customFormat="1" ht="20.25" customHeight="1" x14ac:dyDescent="0.25">
      <c r="A174" s="200" t="s">
        <v>22</v>
      </c>
      <c r="B174" s="12" t="s">
        <v>29</v>
      </c>
      <c r="C174" s="12" t="s">
        <v>29</v>
      </c>
      <c r="D174" s="12" t="s">
        <v>24</v>
      </c>
      <c r="E174" s="12" t="s">
        <v>41</v>
      </c>
      <c r="F174" s="12" t="s">
        <v>45</v>
      </c>
      <c r="G174" s="12"/>
      <c r="H174" s="12"/>
      <c r="I174" s="12"/>
      <c r="J174" s="12">
        <v>26</v>
      </c>
      <c r="K174" s="12"/>
      <c r="L174" s="8" t="str">
        <f t="shared" ref="L174" si="17">CONCATENATE(A174,"-",B174,"-",C174,"-",D174,"-",E174,"-",F174,"-",G174,"-",H174,"-",I174)</f>
        <v>A-02-02-01-004-005---</v>
      </c>
      <c r="M174" s="13" t="s">
        <v>26</v>
      </c>
      <c r="N174" s="10">
        <f>+N175</f>
        <v>221679338</v>
      </c>
      <c r="O174" s="392"/>
      <c r="P174" s="141"/>
      <c r="Q174" s="223"/>
      <c r="R174" s="223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</row>
    <row r="175" spans="1:28" s="391" customFormat="1" ht="56.25" customHeight="1" x14ac:dyDescent="0.25">
      <c r="A175" s="200" t="s">
        <v>22</v>
      </c>
      <c r="B175" s="12" t="s">
        <v>29</v>
      </c>
      <c r="C175" s="12" t="s">
        <v>29</v>
      </c>
      <c r="D175" s="12" t="s">
        <v>24</v>
      </c>
      <c r="E175" s="12" t="s">
        <v>41</v>
      </c>
      <c r="F175" s="12" t="s">
        <v>45</v>
      </c>
      <c r="G175" s="12"/>
      <c r="H175" s="12"/>
      <c r="I175" s="12"/>
      <c r="J175" s="12">
        <v>26</v>
      </c>
      <c r="K175" s="12">
        <v>436</v>
      </c>
      <c r="L175" s="8" t="str">
        <f t="shared" ref="L175" si="18">CONCATENATE(A175,"-",B175,"-",C175,"-",D175,"-",E175,"-",F175,"-",G175,"-",H175,"-",I175)</f>
        <v>A-02-02-01-004-005---</v>
      </c>
      <c r="M175" s="14" t="s">
        <v>1059</v>
      </c>
      <c r="N175" s="11">
        <v>221679338</v>
      </c>
      <c r="O175" s="141" t="s">
        <v>44</v>
      </c>
      <c r="P175" s="141" t="s">
        <v>44</v>
      </c>
      <c r="Q175" s="223" t="s">
        <v>440</v>
      </c>
      <c r="R175" s="223"/>
      <c r="S175" s="180" t="s">
        <v>1068</v>
      </c>
      <c r="T175" s="180">
        <v>60</v>
      </c>
      <c r="U175" s="180"/>
      <c r="V175" s="180"/>
      <c r="W175" s="180"/>
      <c r="X175" s="180"/>
      <c r="Y175" s="180"/>
      <c r="Z175" s="180"/>
      <c r="AA175" s="180"/>
      <c r="AB175" s="180"/>
    </row>
    <row r="176" spans="1:28" s="7" customFormat="1" ht="21" customHeight="1" x14ac:dyDescent="0.25">
      <c r="A176" s="199" t="s">
        <v>22</v>
      </c>
      <c r="B176" s="100" t="s">
        <v>29</v>
      </c>
      <c r="C176" s="100" t="s">
        <v>29</v>
      </c>
      <c r="D176" s="100" t="s">
        <v>29</v>
      </c>
      <c r="E176" s="100"/>
      <c r="F176" s="100"/>
      <c r="G176" s="100"/>
      <c r="H176" s="100"/>
      <c r="I176" s="100"/>
      <c r="J176" s="100">
        <v>10</v>
      </c>
      <c r="K176" s="100"/>
      <c r="L176" s="101" t="str">
        <f t="shared" si="12"/>
        <v>A-02-02-02-----</v>
      </c>
      <c r="M176" s="102" t="s">
        <v>94</v>
      </c>
      <c r="N176" s="60">
        <f>+N177+N181+N199+N257+N307+N337</f>
        <v>182305197156</v>
      </c>
      <c r="O176" s="144"/>
      <c r="P176" s="102"/>
      <c r="Q176" s="221"/>
      <c r="R176" s="221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</row>
    <row r="177" spans="1:28" s="7" customFormat="1" x14ac:dyDescent="0.25">
      <c r="A177" s="196" t="s">
        <v>22</v>
      </c>
      <c r="B177" s="15" t="s">
        <v>29</v>
      </c>
      <c r="C177" s="15" t="s">
        <v>29</v>
      </c>
      <c r="D177" s="15" t="s">
        <v>29</v>
      </c>
      <c r="E177" s="15" t="s">
        <v>45</v>
      </c>
      <c r="F177" s="197" t="s">
        <v>41</v>
      </c>
      <c r="G177" s="15"/>
      <c r="H177" s="15"/>
      <c r="I177" s="15"/>
      <c r="J177" s="15">
        <v>10</v>
      </c>
      <c r="K177" s="15"/>
      <c r="L177" s="8" t="str">
        <f t="shared" si="12"/>
        <v>A-02-02-02-005-004---</v>
      </c>
      <c r="M177" s="13" t="s">
        <v>95</v>
      </c>
      <c r="N177" s="10">
        <f>SUM(N178:N179)</f>
        <v>850000000</v>
      </c>
      <c r="O177" s="140"/>
      <c r="P177" s="40"/>
      <c r="Q177" s="221"/>
      <c r="R177" s="221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</row>
    <row r="178" spans="1:28" ht="29.25" customHeight="1" x14ac:dyDescent="0.25">
      <c r="A178" s="196" t="s">
        <v>22</v>
      </c>
      <c r="B178" s="15" t="s">
        <v>29</v>
      </c>
      <c r="C178" s="15" t="s">
        <v>29</v>
      </c>
      <c r="D178" s="15" t="s">
        <v>29</v>
      </c>
      <c r="E178" s="15" t="s">
        <v>45</v>
      </c>
      <c r="F178" s="372"/>
      <c r="G178" s="12"/>
      <c r="H178" s="12"/>
      <c r="I178" s="12"/>
      <c r="J178" s="12">
        <v>10</v>
      </c>
      <c r="K178" s="12">
        <v>295</v>
      </c>
      <c r="L178" s="8" t="str">
        <f t="shared" si="12"/>
        <v>A-02-02-02-005----</v>
      </c>
      <c r="M178" s="14" t="s">
        <v>261</v>
      </c>
      <c r="N178" s="11">
        <v>500000000</v>
      </c>
      <c r="O178" s="141" t="s">
        <v>37</v>
      </c>
      <c r="P178" s="161" t="s">
        <v>444</v>
      </c>
      <c r="Q178" s="223" t="s">
        <v>443</v>
      </c>
      <c r="R178" s="223">
        <v>24</v>
      </c>
      <c r="S178" s="180" t="s">
        <v>924</v>
      </c>
      <c r="T178" s="180">
        <v>90</v>
      </c>
      <c r="U178" s="180" t="s">
        <v>932</v>
      </c>
      <c r="V178" s="180" t="s">
        <v>932</v>
      </c>
      <c r="W178" s="180" t="s">
        <v>455</v>
      </c>
      <c r="X178" s="186">
        <v>43903</v>
      </c>
      <c r="Y178" s="180"/>
      <c r="Z178" s="180"/>
      <c r="AA178" s="180"/>
      <c r="AB178" s="180"/>
    </row>
    <row r="179" spans="1:28" x14ac:dyDescent="0.25">
      <c r="A179" s="196" t="s">
        <v>22</v>
      </c>
      <c r="B179" s="15" t="s">
        <v>29</v>
      </c>
      <c r="C179" s="15" t="s">
        <v>29</v>
      </c>
      <c r="D179" s="15" t="s">
        <v>29</v>
      </c>
      <c r="E179" s="15" t="s">
        <v>45</v>
      </c>
      <c r="F179" s="12"/>
      <c r="G179" s="12"/>
      <c r="H179" s="12"/>
      <c r="I179" s="12"/>
      <c r="J179" s="15">
        <v>10</v>
      </c>
      <c r="K179" s="12"/>
      <c r="L179" s="8" t="str">
        <f t="shared" si="12"/>
        <v>A-02-02-02-005----</v>
      </c>
      <c r="M179" s="13" t="s">
        <v>26</v>
      </c>
      <c r="N179" s="10">
        <f t="shared" ref="N179" si="19">SUM(N180:N180)</f>
        <v>350000000</v>
      </c>
      <c r="O179" s="141"/>
      <c r="P179" s="161"/>
      <c r="Q179" s="223"/>
      <c r="R179" s="223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</row>
    <row r="180" spans="1:28" ht="40.5" customHeight="1" x14ac:dyDescent="0.25">
      <c r="A180" s="196" t="s">
        <v>22</v>
      </c>
      <c r="B180" s="15" t="s">
        <v>29</v>
      </c>
      <c r="C180" s="15" t="s">
        <v>29</v>
      </c>
      <c r="D180" s="15" t="s">
        <v>29</v>
      </c>
      <c r="E180" s="15" t="s">
        <v>45</v>
      </c>
      <c r="F180" s="12"/>
      <c r="G180" s="12"/>
      <c r="H180" s="12"/>
      <c r="I180" s="12"/>
      <c r="J180" s="15">
        <v>10</v>
      </c>
      <c r="K180" s="12">
        <v>296</v>
      </c>
      <c r="L180" s="8" t="str">
        <f t="shared" si="12"/>
        <v>A-02-02-02-005----</v>
      </c>
      <c r="M180" s="14" t="s">
        <v>96</v>
      </c>
      <c r="N180" s="11">
        <v>350000000</v>
      </c>
      <c r="O180" s="141" t="s">
        <v>16</v>
      </c>
      <c r="P180" s="141" t="s">
        <v>16</v>
      </c>
      <c r="Q180" s="223" t="s">
        <v>443</v>
      </c>
      <c r="R180" s="223"/>
      <c r="S180" s="180" t="s">
        <v>924</v>
      </c>
      <c r="T180" s="180">
        <v>90</v>
      </c>
      <c r="U180" s="180"/>
      <c r="V180" s="180"/>
      <c r="W180" s="180"/>
      <c r="X180" s="180"/>
      <c r="Y180" s="180"/>
      <c r="Z180" s="180"/>
      <c r="AA180" s="180"/>
      <c r="AB180" s="180"/>
    </row>
    <row r="181" spans="1:28" s="7" customFormat="1" ht="53.25" customHeight="1" x14ac:dyDescent="0.25">
      <c r="A181" s="196" t="s">
        <v>22</v>
      </c>
      <c r="B181" s="15" t="s">
        <v>29</v>
      </c>
      <c r="C181" s="15" t="s">
        <v>29</v>
      </c>
      <c r="D181" s="15" t="s">
        <v>29</v>
      </c>
      <c r="E181" s="15" t="s">
        <v>49</v>
      </c>
      <c r="F181" s="15"/>
      <c r="G181" s="15"/>
      <c r="H181" s="15"/>
      <c r="I181" s="15"/>
      <c r="J181" s="15">
        <v>10</v>
      </c>
      <c r="K181" s="15"/>
      <c r="L181" s="8" t="str">
        <f t="shared" si="12"/>
        <v>A-02-02-02-006----</v>
      </c>
      <c r="M181" s="13" t="s">
        <v>97</v>
      </c>
      <c r="N181" s="10">
        <f>+N182+N187+N193+N196</f>
        <v>48129419573</v>
      </c>
      <c r="O181" s="140"/>
      <c r="P181" s="40"/>
      <c r="Q181" s="221"/>
      <c r="R181" s="221"/>
      <c r="S181" s="179"/>
      <c r="T181" s="179"/>
      <c r="U181" s="179"/>
      <c r="V181" s="179"/>
      <c r="W181" s="179"/>
      <c r="X181" s="179"/>
      <c r="Y181" s="179"/>
      <c r="Z181" s="179"/>
      <c r="AA181" s="179"/>
      <c r="AB181" s="179"/>
    </row>
    <row r="182" spans="1:28" s="7" customFormat="1" ht="33" customHeight="1" x14ac:dyDescent="0.25">
      <c r="A182" s="200" t="s">
        <v>22</v>
      </c>
      <c r="B182" s="12" t="s">
        <v>29</v>
      </c>
      <c r="C182" s="12" t="s">
        <v>29</v>
      </c>
      <c r="D182" s="12" t="s">
        <v>29</v>
      </c>
      <c r="E182" s="12" t="s">
        <v>49</v>
      </c>
      <c r="F182" s="12" t="s">
        <v>41</v>
      </c>
      <c r="G182" s="12"/>
      <c r="H182" s="12"/>
      <c r="I182" s="12"/>
      <c r="J182" s="15">
        <v>10</v>
      </c>
      <c r="K182" s="12"/>
      <c r="L182" s="8" t="str">
        <f t="shared" si="12"/>
        <v>A-02-02-02-006-004---</v>
      </c>
      <c r="M182" s="14" t="s">
        <v>99</v>
      </c>
      <c r="N182" s="10">
        <f>SUM(N183:N185)</f>
        <v>1439000000</v>
      </c>
      <c r="O182" s="140"/>
      <c r="P182" s="40"/>
      <c r="Q182" s="221"/>
      <c r="R182" s="221"/>
      <c r="S182" s="179"/>
      <c r="T182" s="179"/>
      <c r="U182" s="179"/>
      <c r="V182" s="179"/>
      <c r="W182" s="179"/>
      <c r="X182" s="179"/>
      <c r="Y182" s="179"/>
      <c r="Z182" s="179"/>
      <c r="AA182" s="179"/>
      <c r="AB182" s="179"/>
    </row>
    <row r="183" spans="1:28" ht="18" customHeight="1" x14ac:dyDescent="0.25">
      <c r="A183" s="200" t="s">
        <v>22</v>
      </c>
      <c r="B183" s="12" t="s">
        <v>29</v>
      </c>
      <c r="C183" s="12" t="s">
        <v>29</v>
      </c>
      <c r="D183" s="12" t="s">
        <v>29</v>
      </c>
      <c r="E183" s="12" t="s">
        <v>49</v>
      </c>
      <c r="F183" s="12" t="s">
        <v>41</v>
      </c>
      <c r="G183" s="12"/>
      <c r="H183" s="12"/>
      <c r="I183" s="12"/>
      <c r="J183" s="12">
        <v>10</v>
      </c>
      <c r="K183" s="12">
        <v>297</v>
      </c>
      <c r="L183" s="8" t="str">
        <f t="shared" ref="L183:L185" si="20">CONCATENATE(A183,"-",B183,"-",C183,"-",D183,"-",E183,"-",F183,"-",G183,"-",H183,"-",I183)</f>
        <v>A-02-02-02-006-004---</v>
      </c>
      <c r="M183" s="14" t="s">
        <v>100</v>
      </c>
      <c r="N183" s="11">
        <v>900000000</v>
      </c>
      <c r="O183" s="141" t="s">
        <v>39</v>
      </c>
      <c r="P183" s="161" t="s">
        <v>27</v>
      </c>
      <c r="Q183" s="223" t="s">
        <v>453</v>
      </c>
      <c r="R183" s="223">
        <v>25</v>
      </c>
      <c r="S183" s="393" t="s">
        <v>936</v>
      </c>
      <c r="T183" s="393">
        <v>330</v>
      </c>
      <c r="U183" s="180"/>
      <c r="V183" s="180"/>
      <c r="W183" s="180"/>
      <c r="X183" s="180"/>
      <c r="Y183" s="180"/>
      <c r="Z183" s="180"/>
      <c r="AA183" s="180"/>
      <c r="AB183" s="180"/>
    </row>
    <row r="184" spans="1:28" ht="29.25" customHeight="1" x14ac:dyDescent="0.25">
      <c r="A184" s="200" t="s">
        <v>22</v>
      </c>
      <c r="B184" s="12" t="s">
        <v>29</v>
      </c>
      <c r="C184" s="12" t="s">
        <v>29</v>
      </c>
      <c r="D184" s="12" t="s">
        <v>29</v>
      </c>
      <c r="E184" s="12" t="s">
        <v>49</v>
      </c>
      <c r="F184" s="12" t="s">
        <v>41</v>
      </c>
      <c r="G184" s="12"/>
      <c r="H184" s="12"/>
      <c r="I184" s="12"/>
      <c r="J184" s="12">
        <v>10</v>
      </c>
      <c r="K184" s="12">
        <v>298</v>
      </c>
      <c r="L184" s="8" t="str">
        <f t="shared" si="20"/>
        <v>A-02-02-02-006-004---</v>
      </c>
      <c r="M184" s="14" t="s">
        <v>101</v>
      </c>
      <c r="N184" s="11">
        <v>100000000</v>
      </c>
      <c r="O184" s="141" t="s">
        <v>39</v>
      </c>
      <c r="P184" s="161" t="s">
        <v>27</v>
      </c>
      <c r="Q184" s="223" t="s">
        <v>443</v>
      </c>
      <c r="R184" s="223">
        <v>26</v>
      </c>
      <c r="S184" s="393" t="s">
        <v>1068</v>
      </c>
      <c r="T184" s="393">
        <v>180</v>
      </c>
      <c r="U184" s="180"/>
      <c r="V184" s="180"/>
      <c r="W184" s="180"/>
      <c r="X184" s="180"/>
      <c r="Y184" s="180"/>
      <c r="Z184" s="180"/>
      <c r="AA184" s="180"/>
      <c r="AB184" s="180"/>
    </row>
    <row r="185" spans="1:28" x14ac:dyDescent="0.25">
      <c r="A185" s="200" t="s">
        <v>22</v>
      </c>
      <c r="B185" s="12" t="s">
        <v>29</v>
      </c>
      <c r="C185" s="12" t="s">
        <v>29</v>
      </c>
      <c r="D185" s="12" t="s">
        <v>29</v>
      </c>
      <c r="E185" s="12" t="s">
        <v>49</v>
      </c>
      <c r="F185" s="12" t="s">
        <v>41</v>
      </c>
      <c r="G185" s="12"/>
      <c r="H185" s="12"/>
      <c r="I185" s="12"/>
      <c r="J185" s="15"/>
      <c r="K185" s="12"/>
      <c r="L185" s="8" t="str">
        <f t="shared" si="20"/>
        <v>A-02-02-02-006-004---</v>
      </c>
      <c r="M185" s="13" t="s">
        <v>98</v>
      </c>
      <c r="N185" s="10">
        <f>+N186</f>
        <v>439000000</v>
      </c>
      <c r="O185" s="141"/>
      <c r="P185" s="161"/>
      <c r="Q185" s="223"/>
      <c r="R185" s="223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</row>
    <row r="186" spans="1:28" ht="20.25" customHeight="1" x14ac:dyDescent="0.25">
      <c r="A186" s="200" t="s">
        <v>22</v>
      </c>
      <c r="B186" s="12" t="s">
        <v>29</v>
      </c>
      <c r="C186" s="12" t="s">
        <v>29</v>
      </c>
      <c r="D186" s="12" t="s">
        <v>29</v>
      </c>
      <c r="E186" s="12" t="s">
        <v>49</v>
      </c>
      <c r="F186" s="12" t="s">
        <v>41</v>
      </c>
      <c r="G186" s="12"/>
      <c r="H186" s="12"/>
      <c r="I186" s="12"/>
      <c r="J186" s="12">
        <v>10</v>
      </c>
      <c r="K186" s="12">
        <v>299</v>
      </c>
      <c r="L186" s="8" t="str">
        <f>CONCATENATE(A186,"-",B186,"-",C186,"-",D186,"-",E186,"-",F186,"-",G186,"-",H186,"-",I186)</f>
        <v>A-02-02-02-006-004---</v>
      </c>
      <c r="M186" s="14" t="s">
        <v>102</v>
      </c>
      <c r="N186" s="11">
        <v>439000000</v>
      </c>
      <c r="O186" s="141" t="s">
        <v>37</v>
      </c>
      <c r="P186" s="161" t="s">
        <v>44</v>
      </c>
      <c r="Q186" s="223" t="s">
        <v>440</v>
      </c>
      <c r="R186" s="223"/>
      <c r="S186" s="180" t="s">
        <v>914</v>
      </c>
      <c r="T186" s="180">
        <v>270</v>
      </c>
      <c r="U186" s="180"/>
      <c r="V186" s="180"/>
      <c r="W186" s="180"/>
      <c r="X186" s="180"/>
      <c r="Y186" s="180"/>
      <c r="Z186" s="180"/>
      <c r="AA186" s="180"/>
      <c r="AB186" s="180"/>
    </row>
    <row r="187" spans="1:28" ht="20.25" customHeight="1" x14ac:dyDescent="0.25">
      <c r="A187" s="200" t="s">
        <v>22</v>
      </c>
      <c r="B187" s="12" t="s">
        <v>29</v>
      </c>
      <c r="C187" s="12" t="s">
        <v>29</v>
      </c>
      <c r="D187" s="12" t="s">
        <v>29</v>
      </c>
      <c r="E187" s="12" t="s">
        <v>49</v>
      </c>
      <c r="F187" s="12" t="s">
        <v>47</v>
      </c>
      <c r="G187" s="12"/>
      <c r="H187" s="12"/>
      <c r="I187" s="12"/>
      <c r="J187" s="15">
        <v>10</v>
      </c>
      <c r="K187" s="12"/>
      <c r="L187" s="8" t="str">
        <f t="shared" ref="L187" si="21">CONCATENATE(A187,"-",B187,"-",C187,"-",D187,"-",E187,"-",F187,"-",G187,"-",H187,"-",I187)</f>
        <v>A-02-02-02-006-007---</v>
      </c>
      <c r="M187" s="14" t="s">
        <v>363</v>
      </c>
      <c r="N187" s="10">
        <f>SUM(N188:N191)</f>
        <v>243100000</v>
      </c>
      <c r="O187" s="141"/>
      <c r="P187" s="161"/>
      <c r="Q187" s="223"/>
      <c r="R187" s="223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</row>
    <row r="188" spans="1:28" x14ac:dyDescent="0.25">
      <c r="A188" s="200" t="s">
        <v>22</v>
      </c>
      <c r="B188" s="12" t="s">
        <v>29</v>
      </c>
      <c r="C188" s="12" t="s">
        <v>29</v>
      </c>
      <c r="D188" s="12" t="s">
        <v>29</v>
      </c>
      <c r="E188" s="12" t="s">
        <v>49</v>
      </c>
      <c r="F188" s="12" t="s">
        <v>47</v>
      </c>
      <c r="G188" s="12"/>
      <c r="H188" s="12"/>
      <c r="I188" s="12"/>
      <c r="J188" s="12">
        <v>10</v>
      </c>
      <c r="K188" s="12">
        <v>300</v>
      </c>
      <c r="L188" s="8" t="str">
        <f>CONCATENATE(A188,"-",B188,"-",C188,"-",D188,"-",E188,"-",F188,"-",G188,"-",H188,"-",I188)</f>
        <v>A-02-02-02-006-007---</v>
      </c>
      <c r="M188" s="14" t="s">
        <v>103</v>
      </c>
      <c r="N188" s="11">
        <v>3100000</v>
      </c>
      <c r="O188" s="141" t="s">
        <v>37</v>
      </c>
      <c r="P188" s="141" t="s">
        <v>37</v>
      </c>
      <c r="Q188" s="223" t="s">
        <v>457</v>
      </c>
      <c r="R188" s="223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</row>
    <row r="189" spans="1:28" ht="18" customHeight="1" x14ac:dyDescent="0.25">
      <c r="A189" s="200" t="s">
        <v>22</v>
      </c>
      <c r="B189" s="12" t="s">
        <v>29</v>
      </c>
      <c r="C189" s="12" t="s">
        <v>29</v>
      </c>
      <c r="D189" s="12" t="s">
        <v>29</v>
      </c>
      <c r="E189" s="12" t="s">
        <v>49</v>
      </c>
      <c r="F189" s="12" t="s">
        <v>47</v>
      </c>
      <c r="G189" s="12"/>
      <c r="H189" s="12"/>
      <c r="I189" s="12"/>
      <c r="J189" s="12">
        <v>10</v>
      </c>
      <c r="K189" s="12">
        <v>301</v>
      </c>
      <c r="L189" s="8" t="str">
        <f t="shared" ref="L189:L193" si="22">CONCATENATE(A189,"-",B189,"-",C189,"-",D189,"-",E189,"-",F189,"-",G189,"-",H189,"-",I189)</f>
        <v>A-02-02-02-006-007---</v>
      </c>
      <c r="M189" s="14" t="s">
        <v>104</v>
      </c>
      <c r="N189" s="11">
        <v>15000000</v>
      </c>
      <c r="O189" s="141" t="s">
        <v>20</v>
      </c>
      <c r="P189" s="141" t="s">
        <v>20</v>
      </c>
      <c r="Q189" s="223" t="s">
        <v>457</v>
      </c>
      <c r="R189" s="223"/>
      <c r="S189" s="180"/>
      <c r="T189" s="180"/>
      <c r="U189" s="180"/>
      <c r="V189" s="180"/>
      <c r="W189" s="180"/>
      <c r="X189" s="180"/>
      <c r="Y189" s="180"/>
      <c r="Z189" s="180"/>
      <c r="AA189" s="180"/>
      <c r="AB189" s="180"/>
    </row>
    <row r="190" spans="1:28" x14ac:dyDescent="0.25">
      <c r="A190" s="200" t="s">
        <v>22</v>
      </c>
      <c r="B190" s="12" t="s">
        <v>29</v>
      </c>
      <c r="C190" s="12" t="s">
        <v>29</v>
      </c>
      <c r="D190" s="12" t="s">
        <v>29</v>
      </c>
      <c r="E190" s="12" t="s">
        <v>49</v>
      </c>
      <c r="F190" s="12" t="s">
        <v>47</v>
      </c>
      <c r="G190" s="12"/>
      <c r="H190" s="12"/>
      <c r="I190" s="12"/>
      <c r="J190" s="12">
        <v>10</v>
      </c>
      <c r="K190" s="12">
        <v>302</v>
      </c>
      <c r="L190" s="8" t="str">
        <f t="shared" si="22"/>
        <v>A-02-02-02-006-007---</v>
      </c>
      <c r="M190" s="14" t="s">
        <v>305</v>
      </c>
      <c r="N190" s="11">
        <v>25000000</v>
      </c>
      <c r="O190" s="141" t="s">
        <v>37</v>
      </c>
      <c r="P190" s="141" t="s">
        <v>37</v>
      </c>
      <c r="Q190" s="223" t="s">
        <v>457</v>
      </c>
      <c r="R190" s="223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</row>
    <row r="191" spans="1:28" ht="20.25" customHeight="1" x14ac:dyDescent="0.25">
      <c r="A191" s="200" t="s">
        <v>22</v>
      </c>
      <c r="B191" s="12" t="s">
        <v>29</v>
      </c>
      <c r="C191" s="12" t="s">
        <v>29</v>
      </c>
      <c r="D191" s="12" t="s">
        <v>29</v>
      </c>
      <c r="E191" s="12" t="s">
        <v>49</v>
      </c>
      <c r="F191" s="12" t="s">
        <v>47</v>
      </c>
      <c r="G191" s="12"/>
      <c r="H191" s="12"/>
      <c r="I191" s="12"/>
      <c r="J191" s="15">
        <v>10</v>
      </c>
      <c r="K191" s="12"/>
      <c r="L191" s="8" t="str">
        <f t="shared" si="22"/>
        <v>A-02-02-02-006-007---</v>
      </c>
      <c r="M191" s="13" t="s">
        <v>26</v>
      </c>
      <c r="N191" s="10">
        <f>+N192</f>
        <v>200000000</v>
      </c>
      <c r="O191" s="141"/>
      <c r="P191" s="161"/>
      <c r="Q191" s="223"/>
      <c r="R191" s="223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</row>
    <row r="192" spans="1:28" ht="29.25" customHeight="1" x14ac:dyDescent="0.25">
      <c r="A192" s="200" t="s">
        <v>22</v>
      </c>
      <c r="B192" s="12" t="s">
        <v>29</v>
      </c>
      <c r="C192" s="12" t="s">
        <v>29</v>
      </c>
      <c r="D192" s="12" t="s">
        <v>29</v>
      </c>
      <c r="E192" s="12" t="s">
        <v>49</v>
      </c>
      <c r="F192" s="12" t="s">
        <v>47</v>
      </c>
      <c r="G192" s="12"/>
      <c r="H192" s="12"/>
      <c r="I192" s="12"/>
      <c r="J192" s="12">
        <v>10</v>
      </c>
      <c r="K192" s="12">
        <v>303</v>
      </c>
      <c r="L192" s="8" t="str">
        <f t="shared" si="22"/>
        <v>A-02-02-02-006-007---</v>
      </c>
      <c r="M192" s="14" t="s">
        <v>306</v>
      </c>
      <c r="N192" s="11">
        <v>200000000</v>
      </c>
      <c r="O192" s="141" t="s">
        <v>37</v>
      </c>
      <c r="P192" s="161" t="s">
        <v>44</v>
      </c>
      <c r="Q192" s="223" t="s">
        <v>440</v>
      </c>
      <c r="R192" s="223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</row>
    <row r="193" spans="1:28" ht="20.25" customHeight="1" x14ac:dyDescent="0.25">
      <c r="A193" s="200" t="s">
        <v>22</v>
      </c>
      <c r="B193" s="12" t="s">
        <v>29</v>
      </c>
      <c r="C193" s="12" t="s">
        <v>29</v>
      </c>
      <c r="D193" s="12" t="s">
        <v>29</v>
      </c>
      <c r="E193" s="12" t="s">
        <v>49</v>
      </c>
      <c r="F193" s="12" t="s">
        <v>35</v>
      </c>
      <c r="G193" s="12"/>
      <c r="H193" s="12"/>
      <c r="I193" s="12"/>
      <c r="J193" s="15">
        <v>10</v>
      </c>
      <c r="K193" s="12"/>
      <c r="L193" s="8" t="str">
        <f t="shared" si="22"/>
        <v>A-02-02-02-006-008---</v>
      </c>
      <c r="M193" s="14" t="s">
        <v>364</v>
      </c>
      <c r="N193" s="10">
        <f>SUM(N194:N195)</f>
        <v>1287500000</v>
      </c>
      <c r="O193" s="141"/>
      <c r="P193" s="161"/>
      <c r="Q193" s="223"/>
      <c r="R193" s="223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</row>
    <row r="194" spans="1:28" s="366" customFormat="1" x14ac:dyDescent="0.25">
      <c r="A194" s="200" t="s">
        <v>22</v>
      </c>
      <c r="B194" s="12" t="s">
        <v>29</v>
      </c>
      <c r="C194" s="12" t="s">
        <v>29</v>
      </c>
      <c r="D194" s="12" t="s">
        <v>29</v>
      </c>
      <c r="E194" s="12" t="s">
        <v>49</v>
      </c>
      <c r="F194" s="12" t="s">
        <v>35</v>
      </c>
      <c r="G194" s="12"/>
      <c r="H194" s="12"/>
      <c r="I194" s="12"/>
      <c r="J194" s="12">
        <v>10</v>
      </c>
      <c r="K194" s="12">
        <v>304</v>
      </c>
      <c r="L194" s="8" t="str">
        <f>CONCATENATE(A194,"-",B194,"-",C194,"-",D194,"-",E194,"-",F194,"-",G194,"-",H194,"-",I194)</f>
        <v>A-02-02-02-006-008---</v>
      </c>
      <c r="M194" s="14" t="s">
        <v>998</v>
      </c>
      <c r="N194" s="11">
        <v>965625000</v>
      </c>
      <c r="O194" s="141" t="s">
        <v>37</v>
      </c>
      <c r="P194" s="161" t="s">
        <v>454</v>
      </c>
      <c r="Q194" s="223" t="s">
        <v>453</v>
      </c>
      <c r="R194" s="223">
        <v>27</v>
      </c>
      <c r="S194" s="180" t="s">
        <v>917</v>
      </c>
      <c r="T194" s="180">
        <v>270</v>
      </c>
      <c r="U194" s="180" t="s">
        <v>455</v>
      </c>
      <c r="V194" s="180" t="s">
        <v>456</v>
      </c>
      <c r="W194" s="180" t="s">
        <v>456</v>
      </c>
      <c r="X194" s="180"/>
      <c r="Y194" s="180"/>
      <c r="Z194" s="180"/>
      <c r="AA194" s="180"/>
      <c r="AB194" s="180"/>
    </row>
    <row r="195" spans="1:28" x14ac:dyDescent="0.25">
      <c r="A195" s="200" t="s">
        <v>22</v>
      </c>
      <c r="B195" s="12" t="s">
        <v>29</v>
      </c>
      <c r="C195" s="12" t="s">
        <v>29</v>
      </c>
      <c r="D195" s="12" t="s">
        <v>29</v>
      </c>
      <c r="E195" s="12" t="s">
        <v>49</v>
      </c>
      <c r="F195" s="12" t="s">
        <v>35</v>
      </c>
      <c r="G195" s="12"/>
      <c r="H195" s="12"/>
      <c r="I195" s="12"/>
      <c r="J195" s="12">
        <v>10</v>
      </c>
      <c r="K195" s="12">
        <v>434</v>
      </c>
      <c r="L195" s="8" t="str">
        <f>CONCATENATE(A195,"-",B195,"-",C195,"-",D195,"-",E195,"-",F195,"-",G195,"-",H195,"-",I195)</f>
        <v>A-02-02-02-006-008---</v>
      </c>
      <c r="M195" s="14" t="s">
        <v>997</v>
      </c>
      <c r="N195" s="11">
        <v>321875000</v>
      </c>
      <c r="O195" s="141" t="s">
        <v>37</v>
      </c>
      <c r="P195" s="161" t="s">
        <v>454</v>
      </c>
      <c r="Q195" s="223" t="s">
        <v>453</v>
      </c>
      <c r="R195" s="223">
        <v>27</v>
      </c>
      <c r="S195" s="180" t="s">
        <v>925</v>
      </c>
      <c r="T195" s="180">
        <v>90</v>
      </c>
      <c r="U195" s="180" t="s">
        <v>455</v>
      </c>
      <c r="V195" s="180" t="s">
        <v>456</v>
      </c>
      <c r="W195" s="180" t="s">
        <v>456</v>
      </c>
      <c r="X195" s="180"/>
      <c r="Y195" s="180"/>
      <c r="Z195" s="180"/>
      <c r="AA195" s="180"/>
      <c r="AB195" s="180"/>
    </row>
    <row r="196" spans="1:28" ht="34.5" customHeight="1" x14ac:dyDescent="0.25">
      <c r="A196" s="200" t="s">
        <v>22</v>
      </c>
      <c r="B196" s="12" t="s">
        <v>29</v>
      </c>
      <c r="C196" s="12" t="s">
        <v>29</v>
      </c>
      <c r="D196" s="12" t="s">
        <v>29</v>
      </c>
      <c r="E196" s="12" t="s">
        <v>49</v>
      </c>
      <c r="F196" s="12" t="s">
        <v>106</v>
      </c>
      <c r="G196" s="12"/>
      <c r="H196" s="12"/>
      <c r="I196" s="12"/>
      <c r="J196" s="15">
        <v>10</v>
      </c>
      <c r="K196" s="12"/>
      <c r="L196" s="8" t="str">
        <f t="shared" ref="L196:L283" si="23">CONCATENATE(A196,"-",B196,"-",C196,"-",D196,"-",E196,"-",F196,"-",G196,"-",H196,"-",I196)</f>
        <v>A-02-02-02-006-009---</v>
      </c>
      <c r="M196" s="14" t="s">
        <v>107</v>
      </c>
      <c r="N196" s="10">
        <f>SUM(N197:N198)</f>
        <v>45159819573</v>
      </c>
      <c r="O196" s="141"/>
      <c r="P196" s="161"/>
      <c r="Q196" s="223"/>
      <c r="R196" s="223"/>
      <c r="S196" s="180"/>
      <c r="T196" s="180"/>
      <c r="U196" s="180"/>
      <c r="V196" s="180"/>
      <c r="W196" s="180"/>
      <c r="X196" s="180"/>
      <c r="Y196" s="180"/>
      <c r="Z196" s="180"/>
      <c r="AA196" s="180"/>
      <c r="AB196" s="180"/>
    </row>
    <row r="197" spans="1:28" x14ac:dyDescent="0.25">
      <c r="A197" s="200" t="s">
        <v>22</v>
      </c>
      <c r="B197" s="12" t="s">
        <v>29</v>
      </c>
      <c r="C197" s="12" t="s">
        <v>29</v>
      </c>
      <c r="D197" s="12" t="s">
        <v>29</v>
      </c>
      <c r="E197" s="12" t="s">
        <v>49</v>
      </c>
      <c r="F197" s="12" t="s">
        <v>106</v>
      </c>
      <c r="G197" s="12"/>
      <c r="H197" s="12"/>
      <c r="I197" s="12"/>
      <c r="J197" s="12">
        <v>10</v>
      </c>
      <c r="K197" s="12">
        <v>305</v>
      </c>
      <c r="L197" s="8" t="str">
        <f t="shared" si="23"/>
        <v>A-02-02-02-006-009---</v>
      </c>
      <c r="M197" s="14" t="s">
        <v>108</v>
      </c>
      <c r="N197" s="11">
        <v>1932518012</v>
      </c>
      <c r="O197" s="141" t="s">
        <v>37</v>
      </c>
      <c r="P197" s="161" t="s">
        <v>444</v>
      </c>
      <c r="Q197" s="223" t="s">
        <v>457</v>
      </c>
      <c r="R197" s="223" t="s">
        <v>918</v>
      </c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</row>
    <row r="198" spans="1:28" x14ac:dyDescent="0.25">
      <c r="A198" s="200" t="s">
        <v>22</v>
      </c>
      <c r="B198" s="12" t="s">
        <v>29</v>
      </c>
      <c r="C198" s="12" t="s">
        <v>29</v>
      </c>
      <c r="D198" s="12" t="s">
        <v>29</v>
      </c>
      <c r="E198" s="12" t="s">
        <v>49</v>
      </c>
      <c r="F198" s="12" t="s">
        <v>106</v>
      </c>
      <c r="G198" s="12"/>
      <c r="H198" s="12"/>
      <c r="I198" s="12"/>
      <c r="J198" s="12">
        <v>10</v>
      </c>
      <c r="K198" s="12">
        <v>306</v>
      </c>
      <c r="L198" s="8" t="str">
        <f t="shared" si="23"/>
        <v>A-02-02-02-006-009---</v>
      </c>
      <c r="M198" s="14" t="s">
        <v>109</v>
      </c>
      <c r="N198" s="11">
        <f>42227301561+1000000000</f>
        <v>43227301561</v>
      </c>
      <c r="O198" s="141" t="s">
        <v>37</v>
      </c>
      <c r="P198" s="161" t="s">
        <v>444</v>
      </c>
      <c r="Q198" s="223" t="s">
        <v>457</v>
      </c>
      <c r="R198" s="223" t="s">
        <v>918</v>
      </c>
      <c r="S198" s="180"/>
      <c r="T198" s="180"/>
      <c r="U198" s="180"/>
      <c r="V198" s="180"/>
      <c r="W198" s="180"/>
      <c r="X198" s="180"/>
      <c r="Y198" s="180"/>
      <c r="Z198" s="180"/>
      <c r="AA198" s="180"/>
      <c r="AB198" s="180"/>
    </row>
    <row r="199" spans="1:28" s="7" customFormat="1" ht="33" x14ac:dyDescent="0.25">
      <c r="A199" s="196" t="s">
        <v>22</v>
      </c>
      <c r="B199" s="15" t="s">
        <v>29</v>
      </c>
      <c r="C199" s="15" t="s">
        <v>29</v>
      </c>
      <c r="D199" s="15" t="s">
        <v>29</v>
      </c>
      <c r="E199" s="15" t="s">
        <v>47</v>
      </c>
      <c r="F199" s="15"/>
      <c r="G199" s="15"/>
      <c r="H199" s="15"/>
      <c r="I199" s="15"/>
      <c r="J199" s="15">
        <v>10</v>
      </c>
      <c r="K199" s="15"/>
      <c r="L199" s="8" t="str">
        <f t="shared" si="23"/>
        <v>A-02-02-02-007----</v>
      </c>
      <c r="M199" s="13" t="s">
        <v>110</v>
      </c>
      <c r="N199" s="10">
        <f>+N200+N234+N249</f>
        <v>24757157271</v>
      </c>
      <c r="O199" s="140"/>
      <c r="P199" s="40"/>
      <c r="Q199" s="221"/>
      <c r="R199" s="221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</row>
    <row r="200" spans="1:28" s="7" customFormat="1" x14ac:dyDescent="0.25">
      <c r="A200" s="200" t="s">
        <v>22</v>
      </c>
      <c r="B200" s="12" t="s">
        <v>29</v>
      </c>
      <c r="C200" s="12" t="s">
        <v>29</v>
      </c>
      <c r="D200" s="12" t="s">
        <v>29</v>
      </c>
      <c r="E200" s="12" t="s">
        <v>47</v>
      </c>
      <c r="F200" s="12" t="s">
        <v>56</v>
      </c>
      <c r="G200" s="12"/>
      <c r="H200" s="12"/>
      <c r="I200" s="12"/>
      <c r="J200" s="15">
        <v>10</v>
      </c>
      <c r="K200" s="12"/>
      <c r="L200" s="8" t="str">
        <f t="shared" si="23"/>
        <v>A-02-02-02-007-001---</v>
      </c>
      <c r="M200" s="14" t="s">
        <v>111</v>
      </c>
      <c r="N200" s="10">
        <f>SUM(N201:N232)</f>
        <v>21348903649</v>
      </c>
      <c r="O200" s="140"/>
      <c r="P200" s="40"/>
      <c r="Q200" s="221"/>
      <c r="R200" s="221"/>
      <c r="S200" s="179"/>
      <c r="T200" s="179"/>
      <c r="U200" s="179"/>
      <c r="V200" s="179"/>
      <c r="W200" s="179"/>
      <c r="X200" s="179"/>
      <c r="Y200" s="179"/>
      <c r="Z200" s="179"/>
      <c r="AA200" s="179"/>
      <c r="AB200" s="179"/>
    </row>
    <row r="201" spans="1:28" ht="33" x14ac:dyDescent="0.25">
      <c r="A201" s="200" t="s">
        <v>22</v>
      </c>
      <c r="B201" s="12" t="s">
        <v>29</v>
      </c>
      <c r="C201" s="12" t="s">
        <v>29</v>
      </c>
      <c r="D201" s="12" t="s">
        <v>29</v>
      </c>
      <c r="E201" s="12" t="s">
        <v>47</v>
      </c>
      <c r="F201" s="12" t="s">
        <v>56</v>
      </c>
      <c r="G201" s="12"/>
      <c r="H201" s="12"/>
      <c r="I201" s="12"/>
      <c r="J201" s="12">
        <v>10</v>
      </c>
      <c r="K201" s="12">
        <v>307</v>
      </c>
      <c r="L201" s="8" t="str">
        <f t="shared" si="23"/>
        <v>A-02-02-02-007-001---</v>
      </c>
      <c r="M201" s="14" t="s">
        <v>112</v>
      </c>
      <c r="N201" s="11">
        <v>50112000</v>
      </c>
      <c r="O201" s="141" t="s">
        <v>37</v>
      </c>
      <c r="P201" s="161" t="s">
        <v>27</v>
      </c>
      <c r="Q201" s="223" t="s">
        <v>457</v>
      </c>
      <c r="R201" s="223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</row>
    <row r="202" spans="1:28" ht="33" x14ac:dyDescent="0.25">
      <c r="A202" s="200" t="s">
        <v>22</v>
      </c>
      <c r="B202" s="12" t="s">
        <v>29</v>
      </c>
      <c r="C202" s="12" t="s">
        <v>29</v>
      </c>
      <c r="D202" s="12" t="s">
        <v>29</v>
      </c>
      <c r="E202" s="12" t="s">
        <v>47</v>
      </c>
      <c r="F202" s="12" t="s">
        <v>56</v>
      </c>
      <c r="G202" s="12"/>
      <c r="H202" s="12"/>
      <c r="I202" s="12"/>
      <c r="J202" s="12">
        <v>10</v>
      </c>
      <c r="K202" s="12">
        <v>308</v>
      </c>
      <c r="L202" s="8" t="str">
        <f t="shared" si="23"/>
        <v>A-02-02-02-007-001---</v>
      </c>
      <c r="M202" s="14" t="s">
        <v>113</v>
      </c>
      <c r="N202" s="11">
        <v>300000000</v>
      </c>
      <c r="O202" s="141" t="s">
        <v>37</v>
      </c>
      <c r="P202" s="161" t="s">
        <v>27</v>
      </c>
      <c r="Q202" s="223" t="s">
        <v>457</v>
      </c>
      <c r="R202" s="223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</row>
    <row r="203" spans="1:28" x14ac:dyDescent="0.25">
      <c r="A203" s="200" t="s">
        <v>22</v>
      </c>
      <c r="B203" s="12" t="s">
        <v>29</v>
      </c>
      <c r="C203" s="12" t="s">
        <v>29</v>
      </c>
      <c r="D203" s="12" t="s">
        <v>29</v>
      </c>
      <c r="E203" s="12" t="s">
        <v>47</v>
      </c>
      <c r="F203" s="12" t="s">
        <v>56</v>
      </c>
      <c r="G203" s="12"/>
      <c r="H203" s="12"/>
      <c r="I203" s="12"/>
      <c r="J203" s="12">
        <v>10</v>
      </c>
      <c r="K203" s="12">
        <v>309</v>
      </c>
      <c r="L203" s="8" t="str">
        <f t="shared" si="23"/>
        <v>A-02-02-02-007-001---</v>
      </c>
      <c r="M203" s="14" t="s">
        <v>269</v>
      </c>
      <c r="N203" s="402">
        <v>346366272</v>
      </c>
      <c r="O203" s="141" t="s">
        <v>37</v>
      </c>
      <c r="P203" s="161" t="s">
        <v>458</v>
      </c>
      <c r="Q203" s="223"/>
      <c r="R203" s="225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</row>
    <row r="204" spans="1:28" x14ac:dyDescent="0.25">
      <c r="A204" s="200" t="s">
        <v>22</v>
      </c>
      <c r="B204" s="12" t="s">
        <v>29</v>
      </c>
      <c r="C204" s="12" t="s">
        <v>29</v>
      </c>
      <c r="D204" s="12" t="s">
        <v>29</v>
      </c>
      <c r="E204" s="12" t="s">
        <v>47</v>
      </c>
      <c r="F204" s="12" t="s">
        <v>56</v>
      </c>
      <c r="G204" s="12"/>
      <c r="H204" s="12"/>
      <c r="I204" s="12"/>
      <c r="J204" s="12">
        <v>10</v>
      </c>
      <c r="K204" s="12">
        <v>310</v>
      </c>
      <c r="L204" s="8" t="str">
        <f>CONCATENATE(A204,"-",B204,"-",C204,"-",D204,"-",E204,"-",F204,"-",G204,"-",H204,"-",I204)</f>
        <v>A-02-02-02-007-001---</v>
      </c>
      <c r="M204" s="14" t="s">
        <v>268</v>
      </c>
      <c r="N204" s="402">
        <v>95569357</v>
      </c>
      <c r="O204" s="141" t="s">
        <v>37</v>
      </c>
      <c r="P204" s="161" t="s">
        <v>458</v>
      </c>
      <c r="Q204" s="225"/>
      <c r="R204" s="225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</row>
    <row r="205" spans="1:28" x14ac:dyDescent="0.25">
      <c r="A205" s="200" t="s">
        <v>22</v>
      </c>
      <c r="B205" s="12" t="s">
        <v>29</v>
      </c>
      <c r="C205" s="12" t="s">
        <v>29</v>
      </c>
      <c r="D205" s="12" t="s">
        <v>29</v>
      </c>
      <c r="E205" s="12" t="s">
        <v>47</v>
      </c>
      <c r="F205" s="12" t="s">
        <v>56</v>
      </c>
      <c r="G205" s="12"/>
      <c r="H205" s="12"/>
      <c r="I205" s="12"/>
      <c r="J205" s="12">
        <v>10</v>
      </c>
      <c r="K205" s="12">
        <v>311</v>
      </c>
      <c r="L205" s="8" t="str">
        <f t="shared" si="23"/>
        <v>A-02-02-02-007-001---</v>
      </c>
      <c r="M205" s="14" t="s">
        <v>262</v>
      </c>
      <c r="N205" s="402">
        <v>1551988965</v>
      </c>
      <c r="O205" s="141" t="s">
        <v>37</v>
      </c>
      <c r="P205" s="161" t="s">
        <v>458</v>
      </c>
      <c r="Q205" s="223"/>
      <c r="R205" s="225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</row>
    <row r="206" spans="1:28" x14ac:dyDescent="0.25">
      <c r="A206" s="200" t="s">
        <v>22</v>
      </c>
      <c r="B206" s="12" t="s">
        <v>29</v>
      </c>
      <c r="C206" s="12" t="s">
        <v>29</v>
      </c>
      <c r="D206" s="12" t="s">
        <v>29</v>
      </c>
      <c r="E206" s="12" t="s">
        <v>47</v>
      </c>
      <c r="F206" s="12" t="s">
        <v>56</v>
      </c>
      <c r="G206" s="12"/>
      <c r="H206" s="12"/>
      <c r="I206" s="12"/>
      <c r="J206" s="12">
        <v>10</v>
      </c>
      <c r="K206" s="12">
        <v>312</v>
      </c>
      <c r="L206" s="8" t="str">
        <f t="shared" si="23"/>
        <v>A-02-02-02-007-001---</v>
      </c>
      <c r="M206" s="14" t="s">
        <v>967</v>
      </c>
      <c r="N206" s="402">
        <v>4569770558</v>
      </c>
      <c r="O206" s="141" t="s">
        <v>37</v>
      </c>
      <c r="P206" s="161" t="s">
        <v>458</v>
      </c>
      <c r="Q206" s="223"/>
      <c r="R206" s="225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</row>
    <row r="207" spans="1:28" s="362" customFormat="1" x14ac:dyDescent="0.25">
      <c r="A207" s="200" t="s">
        <v>22</v>
      </c>
      <c r="B207" s="12" t="s">
        <v>29</v>
      </c>
      <c r="C207" s="12" t="s">
        <v>29</v>
      </c>
      <c r="D207" s="12" t="s">
        <v>29</v>
      </c>
      <c r="E207" s="12" t="s">
        <v>47</v>
      </c>
      <c r="F207" s="12" t="s">
        <v>56</v>
      </c>
      <c r="G207" s="12"/>
      <c r="H207" s="12"/>
      <c r="I207" s="12"/>
      <c r="J207" s="12">
        <v>10</v>
      </c>
      <c r="K207" s="12">
        <v>409</v>
      </c>
      <c r="L207" s="8" t="str">
        <f t="shared" si="23"/>
        <v>A-02-02-02-007-001---</v>
      </c>
      <c r="M207" s="14" t="s">
        <v>968</v>
      </c>
      <c r="N207" s="402">
        <v>0</v>
      </c>
      <c r="O207" s="141" t="s">
        <v>37</v>
      </c>
      <c r="P207" s="161" t="s">
        <v>458</v>
      </c>
      <c r="Q207" s="223"/>
      <c r="R207" s="225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</row>
    <row r="208" spans="1:28" s="362" customFormat="1" x14ac:dyDescent="0.25">
      <c r="A208" s="200" t="s">
        <v>22</v>
      </c>
      <c r="B208" s="12" t="s">
        <v>29</v>
      </c>
      <c r="C208" s="12" t="s">
        <v>29</v>
      </c>
      <c r="D208" s="12" t="s">
        <v>29</v>
      </c>
      <c r="E208" s="12" t="s">
        <v>47</v>
      </c>
      <c r="F208" s="12" t="s">
        <v>56</v>
      </c>
      <c r="G208" s="12"/>
      <c r="H208" s="12"/>
      <c r="I208" s="12"/>
      <c r="J208" s="12">
        <v>10</v>
      </c>
      <c r="K208" s="12">
        <v>410</v>
      </c>
      <c r="L208" s="8" t="str">
        <f t="shared" ref="L208" si="24">CONCATENATE(A208,"-",B208,"-",C208,"-",D208,"-",E208,"-",F208,"-",G208,"-",H208,"-",I208)</f>
        <v>A-02-02-02-007-001---</v>
      </c>
      <c r="M208" s="14" t="s">
        <v>969</v>
      </c>
      <c r="N208" s="402">
        <v>0</v>
      </c>
      <c r="O208" s="141" t="s">
        <v>37</v>
      </c>
      <c r="P208" s="161" t="s">
        <v>458</v>
      </c>
      <c r="Q208" s="223"/>
      <c r="R208" s="225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</row>
    <row r="209" spans="1:28" x14ac:dyDescent="0.25">
      <c r="A209" s="200" t="s">
        <v>22</v>
      </c>
      <c r="B209" s="12" t="s">
        <v>29</v>
      </c>
      <c r="C209" s="12" t="s">
        <v>29</v>
      </c>
      <c r="D209" s="12" t="s">
        <v>29</v>
      </c>
      <c r="E209" s="12" t="s">
        <v>47</v>
      </c>
      <c r="F209" s="12" t="s">
        <v>56</v>
      </c>
      <c r="G209" s="12"/>
      <c r="H209" s="12"/>
      <c r="I209" s="12"/>
      <c r="J209" s="12">
        <v>10</v>
      </c>
      <c r="K209" s="12">
        <v>313</v>
      </c>
      <c r="L209" s="8" t="str">
        <f t="shared" si="23"/>
        <v>A-02-02-02-007-001---</v>
      </c>
      <c r="M209" s="14" t="s">
        <v>263</v>
      </c>
      <c r="N209" s="402">
        <v>0</v>
      </c>
      <c r="O209" s="141" t="s">
        <v>37</v>
      </c>
      <c r="P209" s="161" t="s">
        <v>458</v>
      </c>
      <c r="Q209" s="223"/>
      <c r="R209" s="225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</row>
    <row r="210" spans="1:28" x14ac:dyDescent="0.25">
      <c r="A210" s="200" t="s">
        <v>22</v>
      </c>
      <c r="B210" s="12" t="s">
        <v>29</v>
      </c>
      <c r="C210" s="12" t="s">
        <v>29</v>
      </c>
      <c r="D210" s="12" t="s">
        <v>29</v>
      </c>
      <c r="E210" s="12" t="s">
        <v>47</v>
      </c>
      <c r="F210" s="12" t="s">
        <v>56</v>
      </c>
      <c r="G210" s="12"/>
      <c r="H210" s="12"/>
      <c r="I210" s="12"/>
      <c r="J210" s="12">
        <v>10</v>
      </c>
      <c r="K210" s="12">
        <v>314</v>
      </c>
      <c r="L210" s="8" t="str">
        <f t="shared" si="23"/>
        <v>A-02-02-02-007-001---</v>
      </c>
      <c r="M210" s="14" t="s">
        <v>1058</v>
      </c>
      <c r="N210" s="11">
        <v>95394360</v>
      </c>
      <c r="O210" s="141" t="s">
        <v>37</v>
      </c>
      <c r="P210" s="161" t="s">
        <v>458</v>
      </c>
      <c r="Q210" s="224" t="s">
        <v>440</v>
      </c>
      <c r="R210" s="223"/>
      <c r="S210" s="393" t="s">
        <v>914</v>
      </c>
      <c r="T210" s="393">
        <v>270</v>
      </c>
      <c r="U210" s="180"/>
      <c r="V210" s="180"/>
      <c r="W210" s="180"/>
      <c r="X210" s="180"/>
      <c r="Y210" s="180"/>
      <c r="Z210" s="180"/>
      <c r="AA210" s="180"/>
      <c r="AB210" s="180"/>
    </row>
    <row r="211" spans="1:28" x14ac:dyDescent="0.25">
      <c r="A211" s="200" t="s">
        <v>22</v>
      </c>
      <c r="B211" s="12" t="s">
        <v>29</v>
      </c>
      <c r="C211" s="12" t="s">
        <v>29</v>
      </c>
      <c r="D211" s="12" t="s">
        <v>29</v>
      </c>
      <c r="E211" s="12" t="s">
        <v>47</v>
      </c>
      <c r="F211" s="12" t="s">
        <v>56</v>
      </c>
      <c r="G211" s="12"/>
      <c r="H211" s="12"/>
      <c r="I211" s="12"/>
      <c r="J211" s="12">
        <v>10</v>
      </c>
      <c r="K211" s="12">
        <v>315</v>
      </c>
      <c r="L211" s="8" t="str">
        <f t="shared" si="23"/>
        <v>A-02-02-02-007-001---</v>
      </c>
      <c r="M211" s="14" t="s">
        <v>265</v>
      </c>
      <c r="N211" s="402">
        <v>0</v>
      </c>
      <c r="O211" s="141" t="s">
        <v>37</v>
      </c>
      <c r="P211" s="161" t="s">
        <v>458</v>
      </c>
      <c r="Q211" s="223"/>
      <c r="R211" s="225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</row>
    <row r="212" spans="1:28" x14ac:dyDescent="0.25">
      <c r="A212" s="200" t="s">
        <v>22</v>
      </c>
      <c r="B212" s="12" t="s">
        <v>29</v>
      </c>
      <c r="C212" s="12" t="s">
        <v>29</v>
      </c>
      <c r="D212" s="12" t="s">
        <v>29</v>
      </c>
      <c r="E212" s="12" t="s">
        <v>47</v>
      </c>
      <c r="F212" s="12" t="s">
        <v>56</v>
      </c>
      <c r="G212" s="12"/>
      <c r="H212" s="12"/>
      <c r="I212" s="12"/>
      <c r="J212" s="12">
        <v>10</v>
      </c>
      <c r="K212" s="12">
        <v>316</v>
      </c>
      <c r="L212" s="8" t="str">
        <f t="shared" si="23"/>
        <v>A-02-02-02-007-001---</v>
      </c>
      <c r="M212" s="14" t="s">
        <v>266</v>
      </c>
      <c r="N212" s="402">
        <v>1301608307</v>
      </c>
      <c r="O212" s="141" t="s">
        <v>37</v>
      </c>
      <c r="P212" s="161" t="s">
        <v>458</v>
      </c>
      <c r="Q212" s="223"/>
      <c r="R212" s="225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</row>
    <row r="213" spans="1:28" x14ac:dyDescent="0.25">
      <c r="A213" s="200" t="s">
        <v>22</v>
      </c>
      <c r="B213" s="12" t="s">
        <v>29</v>
      </c>
      <c r="C213" s="12" t="s">
        <v>29</v>
      </c>
      <c r="D213" s="12" t="s">
        <v>29</v>
      </c>
      <c r="E213" s="12" t="s">
        <v>47</v>
      </c>
      <c r="F213" s="12" t="s">
        <v>56</v>
      </c>
      <c r="G213" s="12"/>
      <c r="H213" s="12"/>
      <c r="I213" s="12"/>
      <c r="J213" s="12">
        <v>10</v>
      </c>
      <c r="K213" s="12">
        <v>317</v>
      </c>
      <c r="L213" s="8" t="str">
        <f t="shared" si="23"/>
        <v>A-02-02-02-007-001---</v>
      </c>
      <c r="M213" s="14" t="s">
        <v>267</v>
      </c>
      <c r="N213" s="402">
        <v>0</v>
      </c>
      <c r="O213" s="141" t="s">
        <v>37</v>
      </c>
      <c r="P213" s="161" t="s">
        <v>458</v>
      </c>
      <c r="Q213" s="223"/>
      <c r="R213" s="225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</row>
    <row r="214" spans="1:28" x14ac:dyDescent="0.25">
      <c r="A214" s="200" t="s">
        <v>22</v>
      </c>
      <c r="B214" s="12" t="s">
        <v>29</v>
      </c>
      <c r="C214" s="12" t="s">
        <v>29</v>
      </c>
      <c r="D214" s="12" t="s">
        <v>29</v>
      </c>
      <c r="E214" s="12" t="s">
        <v>47</v>
      </c>
      <c r="F214" s="12" t="s">
        <v>56</v>
      </c>
      <c r="G214" s="12"/>
      <c r="H214" s="12"/>
      <c r="I214" s="12"/>
      <c r="J214" s="12">
        <v>10</v>
      </c>
      <c r="K214" s="12">
        <v>318</v>
      </c>
      <c r="L214" s="8" t="str">
        <f t="shared" ref="L214:L232" si="25">CONCATENATE(A214,"-",B214,"-",C214,"-",D214,"-",E214,"-",F214,"-",G214,"-",H214,"-",I214)</f>
        <v>A-02-02-02-007-001---</v>
      </c>
      <c r="M214" s="14" t="s">
        <v>114</v>
      </c>
      <c r="N214" s="11">
        <v>75000000</v>
      </c>
      <c r="O214" s="141" t="s">
        <v>37</v>
      </c>
      <c r="P214" s="161" t="s">
        <v>458</v>
      </c>
      <c r="Q214" s="223" t="s">
        <v>457</v>
      </c>
      <c r="R214" s="223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</row>
    <row r="215" spans="1:28" s="362" customFormat="1" x14ac:dyDescent="0.25">
      <c r="A215" s="200" t="s">
        <v>22</v>
      </c>
      <c r="B215" s="12" t="s">
        <v>29</v>
      </c>
      <c r="C215" s="12" t="s">
        <v>29</v>
      </c>
      <c r="D215" s="12" t="s">
        <v>29</v>
      </c>
      <c r="E215" s="12" t="s">
        <v>47</v>
      </c>
      <c r="F215" s="12" t="s">
        <v>56</v>
      </c>
      <c r="G215" s="12"/>
      <c r="H215" s="12"/>
      <c r="I215" s="12"/>
      <c r="J215" s="12">
        <v>10</v>
      </c>
      <c r="K215" s="12">
        <v>411</v>
      </c>
      <c r="L215" s="8" t="str">
        <f t="shared" si="25"/>
        <v>A-02-02-02-007-001---</v>
      </c>
      <c r="M215" s="14" t="s">
        <v>970</v>
      </c>
      <c r="N215" s="11">
        <v>3663946603</v>
      </c>
      <c r="O215" s="141" t="s">
        <v>37</v>
      </c>
      <c r="P215" s="161" t="s">
        <v>458</v>
      </c>
      <c r="Q215" s="224" t="s">
        <v>462</v>
      </c>
      <c r="R215" s="223"/>
      <c r="S215" s="393" t="s">
        <v>936</v>
      </c>
      <c r="T215" s="393">
        <v>330</v>
      </c>
      <c r="U215" s="180"/>
      <c r="V215" s="180"/>
      <c r="W215" s="180"/>
      <c r="X215" s="180"/>
      <c r="Y215" s="180"/>
      <c r="Z215" s="180"/>
      <c r="AA215" s="180"/>
      <c r="AB215" s="180"/>
    </row>
    <row r="216" spans="1:28" s="362" customFormat="1" x14ac:dyDescent="0.25">
      <c r="A216" s="200" t="s">
        <v>22</v>
      </c>
      <c r="B216" s="12" t="s">
        <v>29</v>
      </c>
      <c r="C216" s="12" t="s">
        <v>29</v>
      </c>
      <c r="D216" s="12" t="s">
        <v>29</v>
      </c>
      <c r="E216" s="12" t="s">
        <v>47</v>
      </c>
      <c r="F216" s="12" t="s">
        <v>56</v>
      </c>
      <c r="G216" s="12"/>
      <c r="H216" s="12"/>
      <c r="I216" s="12"/>
      <c r="J216" s="12">
        <v>10</v>
      </c>
      <c r="K216" s="12">
        <v>412</v>
      </c>
      <c r="L216" s="8" t="str">
        <f t="shared" si="25"/>
        <v>A-02-02-02-007-001---</v>
      </c>
      <c r="M216" s="14" t="s">
        <v>971</v>
      </c>
      <c r="N216" s="402">
        <v>183197325</v>
      </c>
      <c r="O216" s="141" t="s">
        <v>37</v>
      </c>
      <c r="P216" s="161" t="s">
        <v>458</v>
      </c>
      <c r="Q216" s="223" t="s">
        <v>457</v>
      </c>
      <c r="R216" s="223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</row>
    <row r="217" spans="1:28" s="362" customFormat="1" x14ac:dyDescent="0.25">
      <c r="A217" s="200" t="s">
        <v>22</v>
      </c>
      <c r="B217" s="12" t="s">
        <v>29</v>
      </c>
      <c r="C217" s="12" t="s">
        <v>29</v>
      </c>
      <c r="D217" s="12" t="s">
        <v>29</v>
      </c>
      <c r="E217" s="12" t="s">
        <v>47</v>
      </c>
      <c r="F217" s="12" t="s">
        <v>56</v>
      </c>
      <c r="G217" s="12"/>
      <c r="H217" s="12"/>
      <c r="I217" s="12"/>
      <c r="J217" s="12">
        <v>10</v>
      </c>
      <c r="K217" s="12">
        <v>413</v>
      </c>
      <c r="L217" s="8" t="str">
        <f t="shared" si="25"/>
        <v>A-02-02-02-007-001---</v>
      </c>
      <c r="M217" s="14" t="s">
        <v>972</v>
      </c>
      <c r="N217" s="11">
        <v>228204684</v>
      </c>
      <c r="O217" s="141" t="s">
        <v>37</v>
      </c>
      <c r="P217" s="161" t="s">
        <v>458</v>
      </c>
      <c r="Q217" s="224" t="s">
        <v>462</v>
      </c>
      <c r="R217" s="223"/>
      <c r="S217" s="393" t="s">
        <v>936</v>
      </c>
      <c r="T217" s="393">
        <v>330</v>
      </c>
      <c r="U217" s="180"/>
      <c r="V217" s="180"/>
      <c r="W217" s="180"/>
      <c r="X217" s="180"/>
      <c r="Y217" s="180"/>
      <c r="Z217" s="180"/>
      <c r="AA217" s="180"/>
      <c r="AB217" s="180"/>
    </row>
    <row r="218" spans="1:28" s="362" customFormat="1" x14ac:dyDescent="0.25">
      <c r="A218" s="200" t="s">
        <v>22</v>
      </c>
      <c r="B218" s="12" t="s">
        <v>29</v>
      </c>
      <c r="C218" s="12" t="s">
        <v>29</v>
      </c>
      <c r="D218" s="12" t="s">
        <v>29</v>
      </c>
      <c r="E218" s="12" t="s">
        <v>47</v>
      </c>
      <c r="F218" s="12" t="s">
        <v>56</v>
      </c>
      <c r="G218" s="12"/>
      <c r="H218" s="12"/>
      <c r="I218" s="12"/>
      <c r="J218" s="12">
        <v>10</v>
      </c>
      <c r="K218" s="12">
        <v>414</v>
      </c>
      <c r="L218" s="8" t="str">
        <f t="shared" si="25"/>
        <v>A-02-02-02-007-001---</v>
      </c>
      <c r="M218" s="14" t="s">
        <v>973</v>
      </c>
      <c r="N218" s="402">
        <v>13747275</v>
      </c>
      <c r="O218" s="141" t="s">
        <v>37</v>
      </c>
      <c r="P218" s="161" t="s">
        <v>458</v>
      </c>
      <c r="Q218" s="223" t="s">
        <v>457</v>
      </c>
      <c r="R218" s="223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</row>
    <row r="219" spans="1:28" s="362" customFormat="1" x14ac:dyDescent="0.25">
      <c r="A219" s="200" t="s">
        <v>22</v>
      </c>
      <c r="B219" s="12" t="s">
        <v>29</v>
      </c>
      <c r="C219" s="12" t="s">
        <v>29</v>
      </c>
      <c r="D219" s="12" t="s">
        <v>29</v>
      </c>
      <c r="E219" s="12" t="s">
        <v>47</v>
      </c>
      <c r="F219" s="12" t="s">
        <v>56</v>
      </c>
      <c r="G219" s="12"/>
      <c r="H219" s="12"/>
      <c r="I219" s="12"/>
      <c r="J219" s="12">
        <v>10</v>
      </c>
      <c r="K219" s="12">
        <v>415</v>
      </c>
      <c r="L219" s="8" t="str">
        <f t="shared" si="25"/>
        <v>A-02-02-02-007-001---</v>
      </c>
      <c r="M219" s="14" t="s">
        <v>974</v>
      </c>
      <c r="N219" s="11">
        <v>6314863099</v>
      </c>
      <c r="O219" s="141" t="s">
        <v>37</v>
      </c>
      <c r="P219" s="161" t="s">
        <v>458</v>
      </c>
      <c r="Q219" s="224" t="s">
        <v>462</v>
      </c>
      <c r="R219" s="223"/>
      <c r="S219" s="393" t="s">
        <v>936</v>
      </c>
      <c r="T219" s="393">
        <v>330</v>
      </c>
      <c r="U219" s="180"/>
      <c r="V219" s="180"/>
      <c r="W219" s="180"/>
      <c r="X219" s="180"/>
      <c r="Y219" s="180"/>
      <c r="Z219" s="180"/>
      <c r="AA219" s="180"/>
      <c r="AB219" s="180"/>
    </row>
    <row r="220" spans="1:28" s="362" customFormat="1" x14ac:dyDescent="0.25">
      <c r="A220" s="200" t="s">
        <v>22</v>
      </c>
      <c r="B220" s="12" t="s">
        <v>29</v>
      </c>
      <c r="C220" s="12" t="s">
        <v>29</v>
      </c>
      <c r="D220" s="12" t="s">
        <v>29</v>
      </c>
      <c r="E220" s="12" t="s">
        <v>47</v>
      </c>
      <c r="F220" s="12" t="s">
        <v>56</v>
      </c>
      <c r="G220" s="12"/>
      <c r="H220" s="12"/>
      <c r="I220" s="12"/>
      <c r="J220" s="12">
        <v>10</v>
      </c>
      <c r="K220" s="12">
        <v>416</v>
      </c>
      <c r="L220" s="8" t="str">
        <f t="shared" si="25"/>
        <v>A-02-02-02-007-001---</v>
      </c>
      <c r="M220" s="14" t="s">
        <v>975</v>
      </c>
      <c r="N220" s="402">
        <v>506539815</v>
      </c>
      <c r="O220" s="141" t="s">
        <v>37</v>
      </c>
      <c r="P220" s="161" t="s">
        <v>458</v>
      </c>
      <c r="Q220" s="223" t="s">
        <v>457</v>
      </c>
      <c r="R220" s="223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0"/>
    </row>
    <row r="221" spans="1:28" s="363" customFormat="1" x14ac:dyDescent="0.25">
      <c r="A221" s="200" t="s">
        <v>22</v>
      </c>
      <c r="B221" s="12" t="s">
        <v>29</v>
      </c>
      <c r="C221" s="12" t="s">
        <v>29</v>
      </c>
      <c r="D221" s="12" t="s">
        <v>29</v>
      </c>
      <c r="E221" s="12" t="s">
        <v>47</v>
      </c>
      <c r="F221" s="12" t="s">
        <v>56</v>
      </c>
      <c r="G221" s="12"/>
      <c r="H221" s="12"/>
      <c r="I221" s="12"/>
      <c r="J221" s="12">
        <v>10</v>
      </c>
      <c r="K221" s="12">
        <v>417</v>
      </c>
      <c r="L221" s="8" t="str">
        <f t="shared" ref="L221" si="26">CONCATENATE(A221,"-",B221,"-",C221,"-",D221,"-",E221,"-",F221,"-",G221,"-",H221,"-",I221)</f>
        <v>A-02-02-02-007-001---</v>
      </c>
      <c r="M221" s="14" t="s">
        <v>978</v>
      </c>
      <c r="N221" s="11">
        <v>1272526</v>
      </c>
      <c r="O221" s="141" t="s">
        <v>37</v>
      </c>
      <c r="P221" s="161" t="s">
        <v>458</v>
      </c>
      <c r="Q221" s="224" t="s">
        <v>462</v>
      </c>
      <c r="R221" s="223"/>
      <c r="S221" s="393" t="s">
        <v>936</v>
      </c>
      <c r="T221" s="393">
        <v>330</v>
      </c>
      <c r="U221" s="180"/>
      <c r="V221" s="180"/>
      <c r="W221" s="180"/>
      <c r="X221" s="180"/>
      <c r="Y221" s="180"/>
      <c r="Z221" s="180"/>
      <c r="AA221" s="180"/>
      <c r="AB221" s="180"/>
    </row>
    <row r="222" spans="1:28" s="363" customFormat="1" x14ac:dyDescent="0.25">
      <c r="A222" s="200" t="s">
        <v>22</v>
      </c>
      <c r="B222" s="12" t="s">
        <v>29</v>
      </c>
      <c r="C222" s="12" t="s">
        <v>29</v>
      </c>
      <c r="D222" s="12" t="s">
        <v>29</v>
      </c>
      <c r="E222" s="12" t="s">
        <v>47</v>
      </c>
      <c r="F222" s="12" t="s">
        <v>56</v>
      </c>
      <c r="G222" s="12"/>
      <c r="H222" s="12"/>
      <c r="I222" s="12"/>
      <c r="J222" s="12">
        <v>10</v>
      </c>
      <c r="K222" s="12">
        <v>418</v>
      </c>
      <c r="L222" s="8" t="str">
        <f t="shared" si="25"/>
        <v>A-02-02-02-007-001---</v>
      </c>
      <c r="M222" s="14" t="s">
        <v>979</v>
      </c>
      <c r="N222" s="402">
        <v>129462</v>
      </c>
      <c r="O222" s="141" t="s">
        <v>37</v>
      </c>
      <c r="P222" s="161" t="s">
        <v>458</v>
      </c>
      <c r="Q222" s="223" t="s">
        <v>457</v>
      </c>
      <c r="R222" s="223"/>
      <c r="S222" s="180"/>
      <c r="T222" s="180"/>
      <c r="U222" s="180"/>
      <c r="V222" s="180"/>
      <c r="W222" s="180"/>
      <c r="X222" s="180"/>
      <c r="Y222" s="180"/>
      <c r="Z222" s="180"/>
      <c r="AA222" s="180"/>
      <c r="AB222" s="180"/>
    </row>
    <row r="223" spans="1:28" s="363" customFormat="1" x14ac:dyDescent="0.25">
      <c r="A223" s="200" t="s">
        <v>22</v>
      </c>
      <c r="B223" s="12" t="s">
        <v>29</v>
      </c>
      <c r="C223" s="12" t="s">
        <v>29</v>
      </c>
      <c r="D223" s="12" t="s">
        <v>29</v>
      </c>
      <c r="E223" s="12" t="s">
        <v>47</v>
      </c>
      <c r="F223" s="12" t="s">
        <v>56</v>
      </c>
      <c r="G223" s="12"/>
      <c r="H223" s="12"/>
      <c r="I223" s="12"/>
      <c r="J223" s="12">
        <v>10</v>
      </c>
      <c r="K223" s="12">
        <v>419</v>
      </c>
      <c r="L223" s="8" t="str">
        <f t="shared" si="25"/>
        <v>A-02-02-02-007-001---</v>
      </c>
      <c r="M223" s="14" t="s">
        <v>980</v>
      </c>
      <c r="N223" s="11">
        <v>997435</v>
      </c>
      <c r="O223" s="141" t="s">
        <v>37</v>
      </c>
      <c r="P223" s="161" t="s">
        <v>458</v>
      </c>
      <c r="Q223" s="224" t="s">
        <v>462</v>
      </c>
      <c r="R223" s="223"/>
      <c r="S223" s="393" t="s">
        <v>936</v>
      </c>
      <c r="T223" s="393">
        <v>330</v>
      </c>
      <c r="U223" s="180"/>
      <c r="V223" s="180"/>
      <c r="W223" s="180"/>
      <c r="X223" s="180"/>
      <c r="Y223" s="180"/>
      <c r="Z223" s="180"/>
      <c r="AA223" s="180"/>
      <c r="AB223" s="180"/>
    </row>
    <row r="224" spans="1:28" s="363" customFormat="1" x14ac:dyDescent="0.25">
      <c r="A224" s="200" t="s">
        <v>22</v>
      </c>
      <c r="B224" s="12" t="s">
        <v>29</v>
      </c>
      <c r="C224" s="12" t="s">
        <v>29</v>
      </c>
      <c r="D224" s="12" t="s">
        <v>29</v>
      </c>
      <c r="E224" s="12" t="s">
        <v>47</v>
      </c>
      <c r="F224" s="12" t="s">
        <v>56</v>
      </c>
      <c r="G224" s="12"/>
      <c r="H224" s="12"/>
      <c r="I224" s="12"/>
      <c r="J224" s="12">
        <v>10</v>
      </c>
      <c r="K224" s="12">
        <v>420</v>
      </c>
      <c r="L224" s="8" t="str">
        <f t="shared" si="25"/>
        <v>A-02-02-02-007-001---</v>
      </c>
      <c r="M224" s="14" t="s">
        <v>981</v>
      </c>
      <c r="N224" s="402">
        <v>49875</v>
      </c>
      <c r="O224" s="141" t="s">
        <v>37</v>
      </c>
      <c r="P224" s="161" t="s">
        <v>458</v>
      </c>
      <c r="Q224" s="223" t="s">
        <v>457</v>
      </c>
      <c r="R224" s="223"/>
      <c r="S224" s="180"/>
      <c r="T224" s="180"/>
      <c r="U224" s="180"/>
      <c r="V224" s="180"/>
      <c r="W224" s="180"/>
      <c r="X224" s="180"/>
      <c r="Y224" s="180"/>
      <c r="Z224" s="180"/>
      <c r="AA224" s="180"/>
      <c r="AB224" s="180"/>
    </row>
    <row r="225" spans="1:28" s="363" customFormat="1" x14ac:dyDescent="0.25">
      <c r="A225" s="200" t="s">
        <v>22</v>
      </c>
      <c r="B225" s="12" t="s">
        <v>29</v>
      </c>
      <c r="C225" s="12" t="s">
        <v>29</v>
      </c>
      <c r="D225" s="12" t="s">
        <v>29</v>
      </c>
      <c r="E225" s="12" t="s">
        <v>47</v>
      </c>
      <c r="F225" s="12" t="s">
        <v>56</v>
      </c>
      <c r="G225" s="12"/>
      <c r="H225" s="12"/>
      <c r="I225" s="12"/>
      <c r="J225" s="12">
        <v>10</v>
      </c>
      <c r="K225" s="12">
        <v>421</v>
      </c>
      <c r="L225" s="8" t="str">
        <f t="shared" si="25"/>
        <v>A-02-02-02-007-001---</v>
      </c>
      <c r="M225" s="14" t="s">
        <v>982</v>
      </c>
      <c r="N225" s="11">
        <v>603698630</v>
      </c>
      <c r="O225" s="141" t="s">
        <v>37</v>
      </c>
      <c r="P225" s="161" t="s">
        <v>458</v>
      </c>
      <c r="Q225" s="224" t="s">
        <v>462</v>
      </c>
      <c r="R225" s="223"/>
      <c r="S225" s="393" t="s">
        <v>936</v>
      </c>
      <c r="T225" s="393">
        <v>330</v>
      </c>
      <c r="U225" s="180"/>
      <c r="V225" s="180"/>
      <c r="W225" s="180"/>
      <c r="X225" s="180"/>
      <c r="Y225" s="180"/>
      <c r="Z225" s="180"/>
      <c r="AA225" s="180"/>
      <c r="AB225" s="180"/>
    </row>
    <row r="226" spans="1:28" s="363" customFormat="1" x14ac:dyDescent="0.25">
      <c r="A226" s="200" t="s">
        <v>22</v>
      </c>
      <c r="B226" s="12" t="s">
        <v>29</v>
      </c>
      <c r="C226" s="12" t="s">
        <v>29</v>
      </c>
      <c r="D226" s="12" t="s">
        <v>29</v>
      </c>
      <c r="E226" s="12" t="s">
        <v>47</v>
      </c>
      <c r="F226" s="12" t="s">
        <v>56</v>
      </c>
      <c r="G226" s="12"/>
      <c r="H226" s="12"/>
      <c r="I226" s="12"/>
      <c r="J226" s="12">
        <v>10</v>
      </c>
      <c r="K226" s="12">
        <v>422</v>
      </c>
      <c r="L226" s="8" t="str">
        <f t="shared" ref="L226:L230" si="27">CONCATENATE(A226,"-",B226,"-",C226,"-",D226,"-",E226,"-",F226,"-",G226,"-",H226,"-",I226)</f>
        <v>A-02-02-02-007-001---</v>
      </c>
      <c r="M226" s="14" t="s">
        <v>983</v>
      </c>
      <c r="N226" s="402">
        <v>30184935</v>
      </c>
      <c r="O226" s="141" t="s">
        <v>37</v>
      </c>
      <c r="P226" s="161" t="s">
        <v>458</v>
      </c>
      <c r="Q226" s="223" t="s">
        <v>457</v>
      </c>
      <c r="R226" s="223"/>
      <c r="S226" s="180"/>
      <c r="T226" s="180"/>
      <c r="U226" s="180"/>
      <c r="V226" s="180"/>
      <c r="W226" s="180"/>
      <c r="X226" s="180"/>
      <c r="Y226" s="180"/>
      <c r="Z226" s="180"/>
      <c r="AA226" s="180"/>
      <c r="AB226" s="180"/>
    </row>
    <row r="227" spans="1:28" s="363" customFormat="1" x14ac:dyDescent="0.25">
      <c r="A227" s="200" t="s">
        <v>22</v>
      </c>
      <c r="B227" s="12" t="s">
        <v>29</v>
      </c>
      <c r="C227" s="12" t="s">
        <v>29</v>
      </c>
      <c r="D227" s="12" t="s">
        <v>29</v>
      </c>
      <c r="E227" s="12" t="s">
        <v>47</v>
      </c>
      <c r="F227" s="12" t="s">
        <v>56</v>
      </c>
      <c r="G227" s="12"/>
      <c r="H227" s="12"/>
      <c r="I227" s="12"/>
      <c r="J227" s="12">
        <v>10</v>
      </c>
      <c r="K227" s="12">
        <v>423</v>
      </c>
      <c r="L227" s="8" t="str">
        <f t="shared" si="27"/>
        <v>A-02-02-02-007-001---</v>
      </c>
      <c r="M227" s="14" t="s">
        <v>984</v>
      </c>
      <c r="N227" s="11">
        <v>449753425</v>
      </c>
      <c r="O227" s="141" t="s">
        <v>37</v>
      </c>
      <c r="P227" s="161" t="s">
        <v>458</v>
      </c>
      <c r="Q227" s="224" t="s">
        <v>462</v>
      </c>
      <c r="R227" s="223"/>
      <c r="S227" s="393" t="s">
        <v>936</v>
      </c>
      <c r="T227" s="393">
        <v>330</v>
      </c>
      <c r="U227" s="180"/>
      <c r="V227" s="180"/>
      <c r="W227" s="180"/>
      <c r="X227" s="180"/>
      <c r="Y227" s="180"/>
      <c r="Z227" s="180"/>
      <c r="AA227" s="180"/>
      <c r="AB227" s="180"/>
    </row>
    <row r="228" spans="1:28" s="363" customFormat="1" x14ac:dyDescent="0.25">
      <c r="A228" s="200" t="s">
        <v>22</v>
      </c>
      <c r="B228" s="12" t="s">
        <v>29</v>
      </c>
      <c r="C228" s="12" t="s">
        <v>29</v>
      </c>
      <c r="D228" s="12" t="s">
        <v>29</v>
      </c>
      <c r="E228" s="12" t="s">
        <v>47</v>
      </c>
      <c r="F228" s="12" t="s">
        <v>56</v>
      </c>
      <c r="G228" s="12"/>
      <c r="H228" s="12"/>
      <c r="I228" s="12"/>
      <c r="J228" s="12">
        <v>10</v>
      </c>
      <c r="K228" s="12">
        <v>424</v>
      </c>
      <c r="L228" s="8" t="str">
        <f t="shared" si="27"/>
        <v>A-02-02-02-007-001---</v>
      </c>
      <c r="M228" s="14" t="s">
        <v>985</v>
      </c>
      <c r="N228" s="402">
        <v>22487670</v>
      </c>
      <c r="O228" s="141" t="s">
        <v>37</v>
      </c>
      <c r="P228" s="161" t="s">
        <v>458</v>
      </c>
      <c r="Q228" s="223" t="s">
        <v>457</v>
      </c>
      <c r="R228" s="223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</row>
    <row r="229" spans="1:28" s="363" customFormat="1" x14ac:dyDescent="0.25">
      <c r="A229" s="200" t="s">
        <v>22</v>
      </c>
      <c r="B229" s="12" t="s">
        <v>29</v>
      </c>
      <c r="C229" s="12" t="s">
        <v>29</v>
      </c>
      <c r="D229" s="12" t="s">
        <v>29</v>
      </c>
      <c r="E229" s="12" t="s">
        <v>47</v>
      </c>
      <c r="F229" s="12" t="s">
        <v>56</v>
      </c>
      <c r="G229" s="12"/>
      <c r="H229" s="12"/>
      <c r="I229" s="12"/>
      <c r="J229" s="12">
        <v>10</v>
      </c>
      <c r="K229" s="12">
        <v>425</v>
      </c>
      <c r="L229" s="8" t="str">
        <f t="shared" si="27"/>
        <v>A-02-02-02-007-001---</v>
      </c>
      <c r="M229" s="14" t="s">
        <v>976</v>
      </c>
      <c r="N229" s="402">
        <v>53344603</v>
      </c>
      <c r="O229" s="141" t="s">
        <v>37</v>
      </c>
      <c r="P229" s="161" t="s">
        <v>458</v>
      </c>
      <c r="Q229" s="223" t="s">
        <v>457</v>
      </c>
      <c r="R229" s="223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</row>
    <row r="230" spans="1:28" s="363" customFormat="1" x14ac:dyDescent="0.25">
      <c r="A230" s="200" t="s">
        <v>22</v>
      </c>
      <c r="B230" s="12" t="s">
        <v>29</v>
      </c>
      <c r="C230" s="12" t="s">
        <v>29</v>
      </c>
      <c r="D230" s="12" t="s">
        <v>29</v>
      </c>
      <c r="E230" s="12" t="s">
        <v>47</v>
      </c>
      <c r="F230" s="12" t="s">
        <v>56</v>
      </c>
      <c r="G230" s="12"/>
      <c r="H230" s="12"/>
      <c r="I230" s="12"/>
      <c r="J230" s="12">
        <v>10</v>
      </c>
      <c r="K230" s="12">
        <v>426</v>
      </c>
      <c r="L230" s="8" t="str">
        <f t="shared" si="27"/>
        <v>A-02-02-02-007-001---</v>
      </c>
      <c r="M230" s="14" t="s">
        <v>986</v>
      </c>
      <c r="N230" s="11">
        <v>319315068</v>
      </c>
      <c r="O230" s="141" t="s">
        <v>37</v>
      </c>
      <c r="P230" s="161" t="s">
        <v>458</v>
      </c>
      <c r="Q230" s="224" t="s">
        <v>462</v>
      </c>
      <c r="R230" s="223"/>
      <c r="S230" s="393" t="s">
        <v>936</v>
      </c>
      <c r="T230" s="393">
        <v>330</v>
      </c>
      <c r="U230" s="180"/>
      <c r="V230" s="180"/>
      <c r="W230" s="180"/>
      <c r="X230" s="180"/>
      <c r="Y230" s="180"/>
      <c r="Z230" s="180"/>
      <c r="AA230" s="180"/>
      <c r="AB230" s="180"/>
    </row>
    <row r="231" spans="1:28" s="362" customFormat="1" x14ac:dyDescent="0.25">
      <c r="A231" s="200" t="s">
        <v>22</v>
      </c>
      <c r="B231" s="12" t="s">
        <v>29</v>
      </c>
      <c r="C231" s="12" t="s">
        <v>29</v>
      </c>
      <c r="D231" s="12" t="s">
        <v>29</v>
      </c>
      <c r="E231" s="12" t="s">
        <v>47</v>
      </c>
      <c r="F231" s="12" t="s">
        <v>56</v>
      </c>
      <c r="G231" s="12"/>
      <c r="H231" s="12"/>
      <c r="I231" s="12"/>
      <c r="J231" s="12">
        <v>10</v>
      </c>
      <c r="K231" s="12">
        <v>427</v>
      </c>
      <c r="L231" s="8" t="str">
        <f t="shared" si="25"/>
        <v>A-02-02-02-007-001---</v>
      </c>
      <c r="M231" s="14" t="s">
        <v>987</v>
      </c>
      <c r="N231" s="402">
        <v>15965760</v>
      </c>
      <c r="O231" s="141" t="s">
        <v>37</v>
      </c>
      <c r="P231" s="161" t="s">
        <v>458</v>
      </c>
      <c r="Q231" s="223" t="s">
        <v>457</v>
      </c>
      <c r="R231" s="223"/>
      <c r="S231" s="180"/>
      <c r="T231" s="180"/>
      <c r="U231" s="180"/>
      <c r="V231" s="180"/>
      <c r="W231" s="180"/>
      <c r="X231" s="180"/>
      <c r="Y231" s="180"/>
      <c r="Z231" s="180"/>
      <c r="AA231" s="180"/>
      <c r="AB231" s="180"/>
    </row>
    <row r="232" spans="1:28" s="363" customFormat="1" x14ac:dyDescent="0.25">
      <c r="A232" s="200" t="s">
        <v>22</v>
      </c>
      <c r="B232" s="12" t="s">
        <v>29</v>
      </c>
      <c r="C232" s="12" t="s">
        <v>29</v>
      </c>
      <c r="D232" s="12" t="s">
        <v>29</v>
      </c>
      <c r="E232" s="12" t="s">
        <v>47</v>
      </c>
      <c r="F232" s="12" t="s">
        <v>56</v>
      </c>
      <c r="G232" s="12"/>
      <c r="H232" s="12"/>
      <c r="I232" s="12"/>
      <c r="J232" s="15">
        <v>10</v>
      </c>
      <c r="K232" s="12"/>
      <c r="L232" s="8" t="str">
        <f t="shared" si="25"/>
        <v>A-02-02-02-007-001---</v>
      </c>
      <c r="M232" s="13" t="s">
        <v>26</v>
      </c>
      <c r="N232" s="10">
        <f>SUM(N233)</f>
        <v>555395640</v>
      </c>
      <c r="O232" s="141"/>
      <c r="P232" s="161"/>
      <c r="Q232" s="223"/>
      <c r="R232" s="225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</row>
    <row r="233" spans="1:28" s="363" customFormat="1" ht="69" customHeight="1" x14ac:dyDescent="0.25">
      <c r="A233" s="200" t="s">
        <v>22</v>
      </c>
      <c r="B233" s="12" t="s">
        <v>29</v>
      </c>
      <c r="C233" s="12" t="s">
        <v>29</v>
      </c>
      <c r="D233" s="12" t="s">
        <v>29</v>
      </c>
      <c r="E233" s="12" t="s">
        <v>47</v>
      </c>
      <c r="F233" s="12" t="s">
        <v>56</v>
      </c>
      <c r="G233" s="12"/>
      <c r="H233" s="12"/>
      <c r="I233" s="12"/>
      <c r="J233" s="15">
        <v>10</v>
      </c>
      <c r="K233" s="12">
        <v>435</v>
      </c>
      <c r="L233" s="8" t="str">
        <f>CONCATENATE(A233,"-",B233,"-",C233,"-",D233,"-",E233,"-",F233,"-",G233,"-",H233,"-",I233)</f>
        <v>A-02-02-02-007-001---</v>
      </c>
      <c r="M233" s="14" t="s">
        <v>1057</v>
      </c>
      <c r="N233" s="310">
        <v>555395640</v>
      </c>
      <c r="O233" s="141" t="s">
        <v>70</v>
      </c>
      <c r="P233" s="141" t="s">
        <v>70</v>
      </c>
      <c r="Q233" s="223" t="s">
        <v>451</v>
      </c>
      <c r="R233" s="223"/>
      <c r="S233" s="180"/>
      <c r="T233" s="180"/>
      <c r="U233" s="180"/>
      <c r="V233" s="180"/>
      <c r="W233" s="180"/>
      <c r="X233" s="180"/>
      <c r="Y233" s="180"/>
      <c r="Z233" s="180"/>
      <c r="AA233" s="180"/>
      <c r="AB233" s="180"/>
    </row>
    <row r="234" spans="1:28" x14ac:dyDescent="0.25">
      <c r="A234" s="200" t="s">
        <v>22</v>
      </c>
      <c r="B234" s="12" t="s">
        <v>29</v>
      </c>
      <c r="C234" s="12" t="s">
        <v>29</v>
      </c>
      <c r="D234" s="12" t="s">
        <v>29</v>
      </c>
      <c r="E234" s="12" t="s">
        <v>47</v>
      </c>
      <c r="F234" s="12" t="s">
        <v>50</v>
      </c>
      <c r="G234" s="12"/>
      <c r="H234" s="12"/>
      <c r="I234" s="12"/>
      <c r="J234" s="15">
        <v>10</v>
      </c>
      <c r="K234" s="12"/>
      <c r="L234" s="8" t="str">
        <f t="shared" ref="L234" si="28">CONCATENATE(A234,"-",B234,"-",C234,"-",D234,"-",E234,"-",F234,"-",G234,"-",H234,"-",I234)</f>
        <v>A-02-02-02-007-002---</v>
      </c>
      <c r="M234" s="14" t="s">
        <v>365</v>
      </c>
      <c r="N234" s="10">
        <f>SUM(N235:N245)</f>
        <v>3000878382</v>
      </c>
      <c r="O234" s="141"/>
      <c r="P234" s="161"/>
      <c r="Q234" s="223"/>
      <c r="R234" s="223"/>
      <c r="S234" s="180"/>
      <c r="T234" s="180"/>
      <c r="U234" s="180"/>
      <c r="V234" s="180"/>
      <c r="W234" s="180"/>
      <c r="X234" s="180"/>
      <c r="Y234" s="180"/>
      <c r="Z234" s="180"/>
      <c r="AA234" s="180"/>
      <c r="AB234" s="180"/>
    </row>
    <row r="235" spans="1:28" ht="30.75" customHeight="1" x14ac:dyDescent="0.25">
      <c r="A235" s="200" t="s">
        <v>22</v>
      </c>
      <c r="B235" s="12" t="s">
        <v>29</v>
      </c>
      <c r="C235" s="12" t="s">
        <v>29</v>
      </c>
      <c r="D235" s="12" t="s">
        <v>29</v>
      </c>
      <c r="E235" s="12" t="s">
        <v>47</v>
      </c>
      <c r="F235" s="12" t="s">
        <v>50</v>
      </c>
      <c r="G235" s="12"/>
      <c r="H235" s="12"/>
      <c r="I235" s="12"/>
      <c r="J235" s="12">
        <v>10</v>
      </c>
      <c r="K235" s="12">
        <v>319</v>
      </c>
      <c r="L235" s="8" t="str">
        <f t="shared" si="23"/>
        <v>A-02-02-02-007-002---</v>
      </c>
      <c r="M235" s="14" t="s">
        <v>270</v>
      </c>
      <c r="N235" s="11">
        <v>565267510</v>
      </c>
      <c r="O235" s="141" t="s">
        <v>37</v>
      </c>
      <c r="P235" s="161" t="s">
        <v>444</v>
      </c>
      <c r="Q235" s="223"/>
      <c r="R235" s="223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</row>
    <row r="236" spans="1:28" x14ac:dyDescent="0.25">
      <c r="A236" s="200" t="s">
        <v>22</v>
      </c>
      <c r="B236" s="12" t="s">
        <v>29</v>
      </c>
      <c r="C236" s="12" t="s">
        <v>29</v>
      </c>
      <c r="D236" s="12" t="s">
        <v>29</v>
      </c>
      <c r="E236" s="12" t="s">
        <v>47</v>
      </c>
      <c r="F236" s="12" t="s">
        <v>50</v>
      </c>
      <c r="G236" s="12"/>
      <c r="H236" s="12"/>
      <c r="I236" s="12"/>
      <c r="J236" s="12">
        <v>10</v>
      </c>
      <c r="K236" s="12">
        <v>320</v>
      </c>
      <c r="L236" s="8" t="str">
        <f t="shared" si="23"/>
        <v>A-02-02-02-007-002---</v>
      </c>
      <c r="M236" s="14" t="s">
        <v>271</v>
      </c>
      <c r="N236" s="11">
        <v>109285289</v>
      </c>
      <c r="O236" s="141" t="s">
        <v>37</v>
      </c>
      <c r="P236" s="161" t="s">
        <v>444</v>
      </c>
      <c r="Q236" s="223"/>
      <c r="R236" s="223"/>
      <c r="S236" s="180"/>
      <c r="T236" s="180"/>
      <c r="U236" s="180"/>
      <c r="V236" s="180"/>
      <c r="W236" s="180"/>
      <c r="X236" s="180"/>
      <c r="Y236" s="180"/>
      <c r="Z236" s="180"/>
      <c r="AA236" s="180"/>
      <c r="AB236" s="180"/>
    </row>
    <row r="237" spans="1:28" x14ac:dyDescent="0.25">
      <c r="A237" s="200" t="s">
        <v>22</v>
      </c>
      <c r="B237" s="12" t="s">
        <v>29</v>
      </c>
      <c r="C237" s="12" t="s">
        <v>29</v>
      </c>
      <c r="D237" s="12" t="s">
        <v>29</v>
      </c>
      <c r="E237" s="12" t="s">
        <v>47</v>
      </c>
      <c r="F237" s="12" t="s">
        <v>50</v>
      </c>
      <c r="G237" s="12"/>
      <c r="H237" s="12"/>
      <c r="I237" s="12"/>
      <c r="J237" s="12">
        <v>10</v>
      </c>
      <c r="K237" s="12">
        <v>321</v>
      </c>
      <c r="L237" s="8" t="str">
        <f t="shared" si="23"/>
        <v>A-02-02-02-007-002---</v>
      </c>
      <c r="M237" s="14" t="s">
        <v>272</v>
      </c>
      <c r="N237" s="11">
        <v>82570035</v>
      </c>
      <c r="O237" s="141" t="s">
        <v>37</v>
      </c>
      <c r="P237" s="161" t="s">
        <v>444</v>
      </c>
      <c r="Q237" s="223"/>
      <c r="R237" s="223"/>
      <c r="S237" s="180"/>
      <c r="T237" s="180"/>
      <c r="U237" s="180"/>
      <c r="V237" s="180"/>
      <c r="W237" s="180"/>
      <c r="X237" s="180"/>
      <c r="Y237" s="180"/>
      <c r="Z237" s="180"/>
      <c r="AA237" s="180"/>
      <c r="AB237" s="180"/>
    </row>
    <row r="238" spans="1:28" ht="33" x14ac:dyDescent="0.25">
      <c r="A238" s="200" t="s">
        <v>22</v>
      </c>
      <c r="B238" s="12" t="s">
        <v>29</v>
      </c>
      <c r="C238" s="12" t="s">
        <v>29</v>
      </c>
      <c r="D238" s="12" t="s">
        <v>29</v>
      </c>
      <c r="E238" s="12" t="s">
        <v>47</v>
      </c>
      <c r="F238" s="12" t="s">
        <v>50</v>
      </c>
      <c r="G238" s="12"/>
      <c r="H238" s="12"/>
      <c r="I238" s="12"/>
      <c r="J238" s="12">
        <v>10</v>
      </c>
      <c r="K238" s="12">
        <v>322</v>
      </c>
      <c r="L238" s="8" t="str">
        <f t="shared" si="23"/>
        <v>A-02-02-02-007-002---</v>
      </c>
      <c r="M238" s="14" t="s">
        <v>273</v>
      </c>
      <c r="N238" s="11">
        <v>95201180</v>
      </c>
      <c r="O238" s="141" t="s">
        <v>37</v>
      </c>
      <c r="P238" s="161" t="s">
        <v>444</v>
      </c>
      <c r="Q238" s="223"/>
      <c r="R238" s="223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</row>
    <row r="239" spans="1:28" ht="33" x14ac:dyDescent="0.25">
      <c r="A239" s="200" t="s">
        <v>22</v>
      </c>
      <c r="B239" s="12" t="s">
        <v>29</v>
      </c>
      <c r="C239" s="12" t="s">
        <v>29</v>
      </c>
      <c r="D239" s="12" t="s">
        <v>29</v>
      </c>
      <c r="E239" s="12" t="s">
        <v>47</v>
      </c>
      <c r="F239" s="12" t="s">
        <v>50</v>
      </c>
      <c r="G239" s="12"/>
      <c r="H239" s="12"/>
      <c r="I239" s="12"/>
      <c r="J239" s="12">
        <v>10</v>
      </c>
      <c r="K239" s="12">
        <v>323</v>
      </c>
      <c r="L239" s="8" t="str">
        <f t="shared" si="23"/>
        <v>A-02-02-02-007-002---</v>
      </c>
      <c r="M239" s="14" t="s">
        <v>274</v>
      </c>
      <c r="N239" s="11">
        <v>12000824</v>
      </c>
      <c r="O239" s="141" t="s">
        <v>37</v>
      </c>
      <c r="P239" s="161" t="s">
        <v>444</v>
      </c>
      <c r="Q239" s="223"/>
      <c r="R239" s="223"/>
      <c r="S239" s="180"/>
      <c r="T239" s="180"/>
      <c r="U239" s="180"/>
      <c r="V239" s="180"/>
      <c r="W239" s="180"/>
      <c r="X239" s="180"/>
      <c r="Y239" s="180"/>
      <c r="Z239" s="180"/>
      <c r="AA239" s="180"/>
      <c r="AB239" s="180"/>
    </row>
    <row r="240" spans="1:28" x14ac:dyDescent="0.25">
      <c r="A240" s="200" t="s">
        <v>22</v>
      </c>
      <c r="B240" s="12" t="s">
        <v>29</v>
      </c>
      <c r="C240" s="12" t="s">
        <v>29</v>
      </c>
      <c r="D240" s="12" t="s">
        <v>29</v>
      </c>
      <c r="E240" s="12" t="s">
        <v>47</v>
      </c>
      <c r="F240" s="12" t="s">
        <v>50</v>
      </c>
      <c r="G240" s="12"/>
      <c r="H240" s="12"/>
      <c r="I240" s="12"/>
      <c r="J240" s="12">
        <v>10</v>
      </c>
      <c r="K240" s="12">
        <v>324</v>
      </c>
      <c r="L240" s="8" t="str">
        <f t="shared" si="23"/>
        <v>A-02-02-02-007-002---</v>
      </c>
      <c r="M240" s="14" t="s">
        <v>275</v>
      </c>
      <c r="N240" s="11">
        <v>849710124</v>
      </c>
      <c r="O240" s="141" t="s">
        <v>37</v>
      </c>
      <c r="P240" s="161" t="s">
        <v>444</v>
      </c>
      <c r="Q240" s="223" t="s">
        <v>453</v>
      </c>
      <c r="R240" s="223">
        <v>28</v>
      </c>
      <c r="S240" s="393" t="s">
        <v>1068</v>
      </c>
      <c r="T240" s="393">
        <v>180</v>
      </c>
      <c r="U240" s="180"/>
      <c r="V240" s="180"/>
      <c r="W240" s="180"/>
      <c r="X240" s="180"/>
      <c r="Y240" s="180"/>
      <c r="Z240" s="180"/>
      <c r="AA240" s="180"/>
      <c r="AB240" s="180"/>
    </row>
    <row r="241" spans="1:28" x14ac:dyDescent="0.25">
      <c r="A241" s="200" t="s">
        <v>22</v>
      </c>
      <c r="B241" s="12" t="s">
        <v>29</v>
      </c>
      <c r="C241" s="12" t="s">
        <v>29</v>
      </c>
      <c r="D241" s="12" t="s">
        <v>29</v>
      </c>
      <c r="E241" s="12" t="s">
        <v>47</v>
      </c>
      <c r="F241" s="12" t="s">
        <v>50</v>
      </c>
      <c r="G241" s="12"/>
      <c r="H241" s="12"/>
      <c r="I241" s="12"/>
      <c r="J241" s="12">
        <v>10</v>
      </c>
      <c r="K241" s="12">
        <v>325</v>
      </c>
      <c r="L241" s="8" t="str">
        <f t="shared" si="23"/>
        <v>A-02-02-02-007-002---</v>
      </c>
      <c r="M241" s="14" t="s">
        <v>276</v>
      </c>
      <c r="N241" s="11">
        <v>156309794</v>
      </c>
      <c r="O241" s="141" t="s">
        <v>37</v>
      </c>
      <c r="P241" s="161" t="s">
        <v>444</v>
      </c>
      <c r="Q241" s="223" t="s">
        <v>453</v>
      </c>
      <c r="R241" s="223">
        <v>29</v>
      </c>
      <c r="S241" s="393" t="s">
        <v>1068</v>
      </c>
      <c r="T241" s="393">
        <v>180</v>
      </c>
      <c r="U241" s="180"/>
      <c r="V241" s="180"/>
      <c r="W241" s="180"/>
      <c r="X241" s="180"/>
      <c r="Y241" s="180"/>
      <c r="Z241" s="180"/>
      <c r="AA241" s="180"/>
      <c r="AB241" s="180"/>
    </row>
    <row r="242" spans="1:28" x14ac:dyDescent="0.25">
      <c r="A242" s="200" t="s">
        <v>22</v>
      </c>
      <c r="B242" s="12" t="s">
        <v>29</v>
      </c>
      <c r="C242" s="12" t="s">
        <v>29</v>
      </c>
      <c r="D242" s="12" t="s">
        <v>29</v>
      </c>
      <c r="E242" s="12" t="s">
        <v>47</v>
      </c>
      <c r="F242" s="12" t="s">
        <v>50</v>
      </c>
      <c r="G242" s="12"/>
      <c r="H242" s="12"/>
      <c r="I242" s="12"/>
      <c r="J242" s="12">
        <v>10</v>
      </c>
      <c r="K242" s="12">
        <v>326</v>
      </c>
      <c r="L242" s="8" t="str">
        <f t="shared" si="23"/>
        <v>A-02-02-02-007-002---</v>
      </c>
      <c r="M242" s="14" t="s">
        <v>277</v>
      </c>
      <c r="N242" s="11">
        <v>118099198</v>
      </c>
      <c r="O242" s="141" t="s">
        <v>37</v>
      </c>
      <c r="P242" s="161" t="s">
        <v>444</v>
      </c>
      <c r="Q242" s="223" t="s">
        <v>453</v>
      </c>
      <c r="R242" s="223">
        <v>30</v>
      </c>
      <c r="S242" s="393" t="s">
        <v>1068</v>
      </c>
      <c r="T242" s="393">
        <v>180</v>
      </c>
      <c r="U242" s="180"/>
      <c r="V242" s="180"/>
      <c r="W242" s="180"/>
      <c r="X242" s="180"/>
      <c r="Y242" s="180"/>
      <c r="Z242" s="180"/>
      <c r="AA242" s="180"/>
      <c r="AB242" s="180"/>
    </row>
    <row r="243" spans="1:28" x14ac:dyDescent="0.25">
      <c r="A243" s="200" t="s">
        <v>22</v>
      </c>
      <c r="B243" s="12" t="s">
        <v>29</v>
      </c>
      <c r="C243" s="12" t="s">
        <v>29</v>
      </c>
      <c r="D243" s="12" t="s">
        <v>29</v>
      </c>
      <c r="E243" s="12" t="s">
        <v>47</v>
      </c>
      <c r="F243" s="12" t="s">
        <v>50</v>
      </c>
      <c r="G243" s="12"/>
      <c r="H243" s="12"/>
      <c r="I243" s="12"/>
      <c r="J243" s="12">
        <v>10</v>
      </c>
      <c r="K243" s="12">
        <v>327</v>
      </c>
      <c r="L243" s="8" t="str">
        <f t="shared" si="23"/>
        <v>A-02-02-02-007-002---</v>
      </c>
      <c r="M243" s="14" t="s">
        <v>278</v>
      </c>
      <c r="N243" s="11">
        <v>136165415</v>
      </c>
      <c r="O243" s="141" t="s">
        <v>37</v>
      </c>
      <c r="P243" s="161" t="s">
        <v>444</v>
      </c>
      <c r="Q243" s="223" t="s">
        <v>453</v>
      </c>
      <c r="R243" s="223">
        <v>31</v>
      </c>
      <c r="S243" s="393" t="s">
        <v>1068</v>
      </c>
      <c r="T243" s="393">
        <v>180</v>
      </c>
      <c r="U243" s="180"/>
      <c r="V243" s="180"/>
      <c r="W243" s="180"/>
      <c r="X243" s="180"/>
      <c r="Y243" s="180"/>
      <c r="Z243" s="180"/>
      <c r="AA243" s="180"/>
      <c r="AB243" s="180"/>
    </row>
    <row r="244" spans="1:28" x14ac:dyDescent="0.25">
      <c r="A244" s="200" t="s">
        <v>22</v>
      </c>
      <c r="B244" s="12" t="s">
        <v>29</v>
      </c>
      <c r="C244" s="12" t="s">
        <v>29</v>
      </c>
      <c r="D244" s="12" t="s">
        <v>29</v>
      </c>
      <c r="E244" s="12" t="s">
        <v>47</v>
      </c>
      <c r="F244" s="12" t="s">
        <v>50</v>
      </c>
      <c r="G244" s="12"/>
      <c r="H244" s="12"/>
      <c r="I244" s="12"/>
      <c r="J244" s="12">
        <v>10</v>
      </c>
      <c r="K244" s="12">
        <v>328</v>
      </c>
      <c r="L244" s="8" t="str">
        <f t="shared" si="23"/>
        <v>A-02-02-02-007-002---</v>
      </c>
      <c r="M244" s="14" t="s">
        <v>279</v>
      </c>
      <c r="N244" s="11">
        <v>24456044</v>
      </c>
      <c r="O244" s="141" t="s">
        <v>37</v>
      </c>
      <c r="P244" s="161" t="s">
        <v>444</v>
      </c>
      <c r="Q244" s="223" t="s">
        <v>453</v>
      </c>
      <c r="R244" s="223">
        <v>32</v>
      </c>
      <c r="S244" s="393" t="s">
        <v>935</v>
      </c>
      <c r="T244" s="393">
        <v>240</v>
      </c>
      <c r="U244" s="180"/>
      <c r="V244" s="180"/>
      <c r="W244" s="180"/>
      <c r="X244" s="180"/>
      <c r="Y244" s="180"/>
      <c r="Z244" s="180"/>
      <c r="AA244" s="180"/>
      <c r="AB244" s="180"/>
    </row>
    <row r="245" spans="1:28" x14ac:dyDescent="0.25">
      <c r="A245" s="200" t="s">
        <v>22</v>
      </c>
      <c r="B245" s="12" t="s">
        <v>29</v>
      </c>
      <c r="C245" s="12" t="s">
        <v>29</v>
      </c>
      <c r="D245" s="12" t="s">
        <v>29</v>
      </c>
      <c r="E245" s="12" t="s">
        <v>47</v>
      </c>
      <c r="F245" s="12" t="s">
        <v>50</v>
      </c>
      <c r="G245" s="12"/>
      <c r="H245" s="12"/>
      <c r="I245" s="12"/>
      <c r="J245" s="15">
        <v>10</v>
      </c>
      <c r="K245" s="12"/>
      <c r="L245" s="8" t="str">
        <f t="shared" si="23"/>
        <v>A-02-02-02-007-002---</v>
      </c>
      <c r="M245" s="13" t="s">
        <v>26</v>
      </c>
      <c r="N245" s="10">
        <f>SUM(N246:N248)</f>
        <v>851812969</v>
      </c>
      <c r="O245" s="141"/>
      <c r="P245" s="161"/>
      <c r="Q245" s="223"/>
      <c r="R245" s="223"/>
      <c r="S245" s="180"/>
      <c r="T245" s="180"/>
      <c r="U245" s="180"/>
      <c r="V245" s="180"/>
      <c r="W245" s="180"/>
      <c r="X245" s="180"/>
      <c r="Y245" s="180"/>
      <c r="Z245" s="180"/>
      <c r="AA245" s="180"/>
      <c r="AB245" s="180"/>
    </row>
    <row r="246" spans="1:28" ht="69" customHeight="1" x14ac:dyDescent="0.25">
      <c r="A246" s="200" t="s">
        <v>22</v>
      </c>
      <c r="B246" s="12" t="s">
        <v>29</v>
      </c>
      <c r="C246" s="12" t="s">
        <v>29</v>
      </c>
      <c r="D246" s="12" t="s">
        <v>29</v>
      </c>
      <c r="E246" s="12" t="s">
        <v>47</v>
      </c>
      <c r="F246" s="12" t="s">
        <v>50</v>
      </c>
      <c r="G246" s="12"/>
      <c r="H246" s="12"/>
      <c r="I246" s="12"/>
      <c r="J246" s="12">
        <v>10</v>
      </c>
      <c r="K246" s="12">
        <v>329</v>
      </c>
      <c r="L246" s="8" t="str">
        <f>CONCATENATE(A246,"-",B246,"-",C246,"-",D246,"-",E246,"-",F246,"-",G246,"-",H246,"-",I246)</f>
        <v>A-02-02-02-007-002---</v>
      </c>
      <c r="M246" s="14" t="s">
        <v>413</v>
      </c>
      <c r="N246" s="103">
        <f>159579000+2810885+309000000+17188640+47484769+13649675+178500000</f>
        <v>728212969</v>
      </c>
      <c r="O246" s="141" t="s">
        <v>70</v>
      </c>
      <c r="P246" s="141" t="s">
        <v>70</v>
      </c>
      <c r="Q246" s="223" t="s">
        <v>453</v>
      </c>
      <c r="R246" s="223"/>
      <c r="S246" s="180" t="s">
        <v>917</v>
      </c>
      <c r="T246" s="180">
        <v>360</v>
      </c>
      <c r="U246" s="180"/>
      <c r="V246" s="180"/>
      <c r="W246" s="180"/>
      <c r="X246" s="180"/>
      <c r="Y246" s="180"/>
      <c r="Z246" s="180"/>
      <c r="AA246" s="180"/>
      <c r="AB246" s="180"/>
    </row>
    <row r="247" spans="1:28" x14ac:dyDescent="0.25">
      <c r="A247" s="200" t="s">
        <v>22</v>
      </c>
      <c r="B247" s="12" t="s">
        <v>29</v>
      </c>
      <c r="C247" s="12" t="s">
        <v>29</v>
      </c>
      <c r="D247" s="12" t="s">
        <v>29</v>
      </c>
      <c r="E247" s="12" t="s">
        <v>47</v>
      </c>
      <c r="F247" s="12" t="s">
        <v>50</v>
      </c>
      <c r="G247" s="12"/>
      <c r="H247" s="12"/>
      <c r="I247" s="12"/>
      <c r="J247" s="12">
        <v>10</v>
      </c>
      <c r="K247" s="12">
        <v>330</v>
      </c>
      <c r="L247" s="8" t="str">
        <f>CONCATENATE(A247,"-",B247,"-",C247,"-",D247,"-",E247,"-",F247,"-",G247,"-",H247,"-",I247)</f>
        <v>A-02-02-02-007-002---</v>
      </c>
      <c r="M247" s="14" t="s">
        <v>115</v>
      </c>
      <c r="N247" s="11">
        <v>72100000</v>
      </c>
      <c r="O247" s="141" t="s">
        <v>21</v>
      </c>
      <c r="P247" s="141" t="s">
        <v>21</v>
      </c>
      <c r="Q247" s="223" t="s">
        <v>457</v>
      </c>
      <c r="R247" s="223"/>
      <c r="S247" s="180"/>
      <c r="T247" s="180"/>
      <c r="U247" s="180"/>
      <c r="V247" s="180"/>
      <c r="W247" s="180"/>
      <c r="X247" s="180"/>
      <c r="Y247" s="180"/>
      <c r="Z247" s="180"/>
      <c r="AA247" s="180"/>
      <c r="AB247" s="180"/>
    </row>
    <row r="248" spans="1:28" x14ac:dyDescent="0.25">
      <c r="A248" s="200" t="s">
        <v>22</v>
      </c>
      <c r="B248" s="12" t="s">
        <v>29</v>
      </c>
      <c r="C248" s="12" t="s">
        <v>29</v>
      </c>
      <c r="D248" s="12" t="s">
        <v>29</v>
      </c>
      <c r="E248" s="12" t="s">
        <v>47</v>
      </c>
      <c r="F248" s="12" t="s">
        <v>50</v>
      </c>
      <c r="G248" s="12"/>
      <c r="H248" s="12"/>
      <c r="I248" s="12"/>
      <c r="J248" s="12">
        <v>10</v>
      </c>
      <c r="K248" s="12">
        <v>331</v>
      </c>
      <c r="L248" s="8" t="str">
        <f>CONCATENATE(A248,"-",B248,"-",C248,"-",D248,"-",E248,"-",F248,"-",G248,"-",H248,"-",I248)</f>
        <v>A-02-02-02-007-002---</v>
      </c>
      <c r="M248" s="14" t="s">
        <v>116</v>
      </c>
      <c r="N248" s="11">
        <v>51500000</v>
      </c>
      <c r="O248" s="141" t="s">
        <v>21</v>
      </c>
      <c r="P248" s="141" t="s">
        <v>21</v>
      </c>
      <c r="Q248" s="223" t="s">
        <v>457</v>
      </c>
      <c r="R248" s="223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</row>
    <row r="249" spans="1:28" x14ac:dyDescent="0.25">
      <c r="A249" s="200" t="s">
        <v>22</v>
      </c>
      <c r="B249" s="12" t="s">
        <v>29</v>
      </c>
      <c r="C249" s="12" t="s">
        <v>29</v>
      </c>
      <c r="D249" s="12" t="s">
        <v>29</v>
      </c>
      <c r="E249" s="12" t="s">
        <v>47</v>
      </c>
      <c r="F249" s="12" t="s">
        <v>33</v>
      </c>
      <c r="G249" s="12"/>
      <c r="H249" s="12"/>
      <c r="I249" s="12"/>
      <c r="J249" s="15">
        <v>10</v>
      </c>
      <c r="K249" s="12"/>
      <c r="L249" s="8" t="str">
        <f t="shared" ref="L249:L250" si="29">CONCATENATE(A249,"-",B249,"-",C249,"-",D249,"-",E249,"-",F249,"-",G249,"-",H249,"-",I249)</f>
        <v>A-02-02-02-007-003---</v>
      </c>
      <c r="M249" s="14" t="s">
        <v>366</v>
      </c>
      <c r="N249" s="10">
        <f>SUM(N250:N256)</f>
        <v>407375240</v>
      </c>
      <c r="O249" s="141"/>
      <c r="P249" s="161"/>
      <c r="Q249" s="223"/>
      <c r="R249" s="223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</row>
    <row r="250" spans="1:28" s="363" customFormat="1" ht="18" customHeight="1" x14ac:dyDescent="0.25">
      <c r="A250" s="200" t="s">
        <v>22</v>
      </c>
      <c r="B250" s="12" t="s">
        <v>29</v>
      </c>
      <c r="C250" s="12" t="s">
        <v>29</v>
      </c>
      <c r="D250" s="12" t="s">
        <v>29</v>
      </c>
      <c r="E250" s="12" t="s">
        <v>47</v>
      </c>
      <c r="F250" s="12" t="s">
        <v>33</v>
      </c>
      <c r="G250" s="12"/>
      <c r="H250" s="12"/>
      <c r="I250" s="12"/>
      <c r="J250" s="12">
        <v>10</v>
      </c>
      <c r="K250" s="12">
        <v>332</v>
      </c>
      <c r="L250" s="8" t="str">
        <f t="shared" si="29"/>
        <v>A-02-02-02-007-003---</v>
      </c>
      <c r="M250" s="14" t="s">
        <v>117</v>
      </c>
      <c r="N250" s="11">
        <v>78750000</v>
      </c>
      <c r="O250" s="141" t="s">
        <v>48</v>
      </c>
      <c r="P250" s="141" t="s">
        <v>48</v>
      </c>
      <c r="Q250" s="223" t="s">
        <v>453</v>
      </c>
      <c r="R250" s="223">
        <v>33</v>
      </c>
      <c r="S250" s="180" t="s">
        <v>917</v>
      </c>
      <c r="T250" s="180">
        <v>270</v>
      </c>
      <c r="U250" s="180"/>
      <c r="V250" s="180"/>
      <c r="W250" s="180"/>
      <c r="X250" s="180"/>
      <c r="Y250" s="180"/>
      <c r="Z250" s="180"/>
      <c r="AA250" s="180"/>
      <c r="AB250" s="180"/>
    </row>
    <row r="251" spans="1:28" ht="18" customHeight="1" x14ac:dyDescent="0.25">
      <c r="A251" s="200" t="s">
        <v>22</v>
      </c>
      <c r="B251" s="12" t="s">
        <v>29</v>
      </c>
      <c r="C251" s="12" t="s">
        <v>29</v>
      </c>
      <c r="D251" s="12" t="s">
        <v>29</v>
      </c>
      <c r="E251" s="12" t="s">
        <v>47</v>
      </c>
      <c r="F251" s="12" t="s">
        <v>33</v>
      </c>
      <c r="G251" s="12"/>
      <c r="H251" s="12"/>
      <c r="I251" s="12"/>
      <c r="J251" s="12">
        <v>10</v>
      </c>
      <c r="K251" s="12">
        <v>428</v>
      </c>
      <c r="L251" s="8" t="str">
        <f t="shared" si="23"/>
        <v>A-02-02-02-007-003---</v>
      </c>
      <c r="M251" s="14" t="s">
        <v>988</v>
      </c>
      <c r="N251" s="11">
        <v>26250000</v>
      </c>
      <c r="O251" s="141" t="s">
        <v>48</v>
      </c>
      <c r="P251" s="141" t="s">
        <v>48</v>
      </c>
      <c r="Q251" s="223" t="s">
        <v>453</v>
      </c>
      <c r="R251" s="223">
        <v>33</v>
      </c>
      <c r="S251" s="180"/>
      <c r="T251" s="180"/>
      <c r="U251" s="180"/>
      <c r="V251" s="180"/>
      <c r="W251" s="180"/>
      <c r="X251" s="180"/>
      <c r="Y251" s="180"/>
      <c r="Z251" s="180"/>
      <c r="AA251" s="180"/>
      <c r="AB251" s="180"/>
    </row>
    <row r="252" spans="1:28" s="363" customFormat="1" ht="18" customHeight="1" x14ac:dyDescent="0.25">
      <c r="A252" s="200" t="s">
        <v>22</v>
      </c>
      <c r="B252" s="12" t="s">
        <v>29</v>
      </c>
      <c r="C252" s="12" t="s">
        <v>29</v>
      </c>
      <c r="D252" s="12" t="s">
        <v>29</v>
      </c>
      <c r="E252" s="12" t="s">
        <v>47</v>
      </c>
      <c r="F252" s="12" t="s">
        <v>33</v>
      </c>
      <c r="G252" s="12"/>
      <c r="H252" s="12"/>
      <c r="I252" s="12"/>
      <c r="J252" s="12">
        <v>10</v>
      </c>
      <c r="K252" s="12">
        <v>333</v>
      </c>
      <c r="L252" s="8" t="str">
        <f t="shared" ref="L252" si="30">CONCATENATE(A252,"-",B252,"-",C252,"-",D252,"-",E252,"-",F252,"-",G252,"-",H252,"-",I252)</f>
        <v>A-02-02-02-007-003---</v>
      </c>
      <c r="M252" s="14" t="s">
        <v>118</v>
      </c>
      <c r="N252" s="11">
        <v>59250000</v>
      </c>
      <c r="O252" s="141" t="s">
        <v>48</v>
      </c>
      <c r="P252" s="141" t="s">
        <v>48</v>
      </c>
      <c r="Q252" s="223" t="s">
        <v>453</v>
      </c>
      <c r="R252" s="223">
        <v>34</v>
      </c>
      <c r="S252" s="180" t="s">
        <v>917</v>
      </c>
      <c r="T252" s="180">
        <v>270</v>
      </c>
      <c r="U252" s="180"/>
      <c r="V252" s="180"/>
      <c r="W252" s="180"/>
      <c r="X252" s="180"/>
      <c r="Y252" s="180"/>
      <c r="Z252" s="180"/>
      <c r="AA252" s="180"/>
      <c r="AB252" s="180"/>
    </row>
    <row r="253" spans="1:28" ht="18" customHeight="1" x14ac:dyDescent="0.25">
      <c r="A253" s="200" t="s">
        <v>22</v>
      </c>
      <c r="B253" s="12" t="s">
        <v>29</v>
      </c>
      <c r="C253" s="12" t="s">
        <v>29</v>
      </c>
      <c r="D253" s="12" t="s">
        <v>29</v>
      </c>
      <c r="E253" s="12" t="s">
        <v>47</v>
      </c>
      <c r="F253" s="12" t="s">
        <v>33</v>
      </c>
      <c r="G253" s="12"/>
      <c r="H253" s="12"/>
      <c r="I253" s="12"/>
      <c r="J253" s="12">
        <v>10</v>
      </c>
      <c r="K253" s="12">
        <v>429</v>
      </c>
      <c r="L253" s="8" t="str">
        <f t="shared" si="23"/>
        <v>A-02-02-02-007-003---</v>
      </c>
      <c r="M253" s="14" t="s">
        <v>989</v>
      </c>
      <c r="N253" s="11">
        <v>19750000</v>
      </c>
      <c r="O253" s="141" t="s">
        <v>48</v>
      </c>
      <c r="P253" s="141" t="s">
        <v>48</v>
      </c>
      <c r="Q253" s="223" t="s">
        <v>453</v>
      </c>
      <c r="R253" s="223">
        <v>34</v>
      </c>
      <c r="S253" s="180"/>
      <c r="T253" s="180"/>
      <c r="U253" s="180"/>
      <c r="V253" s="180"/>
      <c r="W253" s="180"/>
      <c r="X253" s="180"/>
      <c r="Y253" s="180"/>
      <c r="Z253" s="180"/>
      <c r="AA253" s="180"/>
      <c r="AB253" s="180"/>
    </row>
    <row r="254" spans="1:28" x14ac:dyDescent="0.25">
      <c r="A254" s="200" t="s">
        <v>22</v>
      </c>
      <c r="B254" s="12" t="s">
        <v>29</v>
      </c>
      <c r="C254" s="12" t="s">
        <v>29</v>
      </c>
      <c r="D254" s="12" t="s">
        <v>29</v>
      </c>
      <c r="E254" s="12" t="s">
        <v>47</v>
      </c>
      <c r="F254" s="12" t="s">
        <v>33</v>
      </c>
      <c r="G254" s="12"/>
      <c r="H254" s="12"/>
      <c r="I254" s="12"/>
      <c r="J254" s="12">
        <v>10</v>
      </c>
      <c r="K254" s="12">
        <v>334</v>
      </c>
      <c r="L254" s="8" t="str">
        <f>CONCATENATE(A254,"-",B254,"-",C254,"-",D254,"-",E254,"-",F254,"-",G254,"-",H254,"-",I254)</f>
        <v>A-02-02-02-007-003---</v>
      </c>
      <c r="M254" s="14" t="s">
        <v>126</v>
      </c>
      <c r="N254" s="11">
        <v>150000000</v>
      </c>
      <c r="O254" s="141" t="s">
        <v>37</v>
      </c>
      <c r="P254" s="141" t="s">
        <v>48</v>
      </c>
      <c r="Q254" s="223" t="s">
        <v>453</v>
      </c>
      <c r="R254" s="223">
        <v>35</v>
      </c>
      <c r="S254" s="393" t="s">
        <v>914</v>
      </c>
      <c r="T254" s="393">
        <v>270</v>
      </c>
      <c r="U254" s="180"/>
      <c r="V254" s="180"/>
      <c r="W254" s="180"/>
      <c r="X254" s="180"/>
      <c r="Y254" s="180"/>
      <c r="Z254" s="180"/>
      <c r="AA254" s="180"/>
      <c r="AB254" s="180"/>
    </row>
    <row r="255" spans="1:28" ht="18" customHeight="1" x14ac:dyDescent="0.25">
      <c r="A255" s="200" t="s">
        <v>22</v>
      </c>
      <c r="B255" s="12" t="s">
        <v>29</v>
      </c>
      <c r="C255" s="12" t="s">
        <v>29</v>
      </c>
      <c r="D255" s="12" t="s">
        <v>29</v>
      </c>
      <c r="E255" s="12" t="s">
        <v>47</v>
      </c>
      <c r="F255" s="12" t="s">
        <v>33</v>
      </c>
      <c r="G255" s="12"/>
      <c r="H255" s="12"/>
      <c r="I255" s="12"/>
      <c r="J255" s="12">
        <v>10</v>
      </c>
      <c r="K255" s="12">
        <v>335</v>
      </c>
      <c r="L255" s="8" t="str">
        <f t="shared" si="23"/>
        <v>A-02-02-02-007-003---</v>
      </c>
      <c r="M255" s="14" t="s">
        <v>119</v>
      </c>
      <c r="N255" s="11">
        <v>48000000</v>
      </c>
      <c r="O255" s="141" t="s">
        <v>48</v>
      </c>
      <c r="P255" s="141" t="s">
        <v>48</v>
      </c>
      <c r="Q255" s="223" t="s">
        <v>453</v>
      </c>
      <c r="R255" s="223">
        <v>36</v>
      </c>
      <c r="S255" s="393" t="s">
        <v>914</v>
      </c>
      <c r="T255" s="393">
        <v>270</v>
      </c>
      <c r="U255" s="180"/>
      <c r="V255" s="180"/>
      <c r="W255" s="180"/>
      <c r="X255" s="180"/>
      <c r="Y255" s="180"/>
      <c r="Z255" s="180"/>
      <c r="AA255" s="180"/>
      <c r="AB255" s="180"/>
    </row>
    <row r="256" spans="1:28" ht="18" customHeight="1" x14ac:dyDescent="0.25">
      <c r="A256" s="200" t="s">
        <v>22</v>
      </c>
      <c r="B256" s="12" t="s">
        <v>29</v>
      </c>
      <c r="C256" s="12" t="s">
        <v>29</v>
      </c>
      <c r="D256" s="12" t="s">
        <v>29</v>
      </c>
      <c r="E256" s="12" t="s">
        <v>47</v>
      </c>
      <c r="F256" s="12" t="s">
        <v>33</v>
      </c>
      <c r="G256" s="12"/>
      <c r="H256" s="12"/>
      <c r="I256" s="12"/>
      <c r="J256" s="12">
        <v>10</v>
      </c>
      <c r="K256" s="12">
        <v>336</v>
      </c>
      <c r="L256" s="8" t="str">
        <f t="shared" si="23"/>
        <v>A-02-02-02-007-003---</v>
      </c>
      <c r="M256" s="14" t="s">
        <v>333</v>
      </c>
      <c r="N256" s="90">
        <v>25375240</v>
      </c>
      <c r="O256" s="141" t="s">
        <v>19</v>
      </c>
      <c r="P256" s="141" t="s">
        <v>48</v>
      </c>
      <c r="Q256" s="223" t="s">
        <v>453</v>
      </c>
      <c r="R256" s="223">
        <v>37</v>
      </c>
      <c r="S256" s="393" t="s">
        <v>936</v>
      </c>
      <c r="T256" s="393">
        <v>330</v>
      </c>
      <c r="U256" s="180"/>
      <c r="V256" s="180"/>
      <c r="W256" s="180"/>
      <c r="X256" s="180"/>
      <c r="Y256" s="180"/>
      <c r="Z256" s="180"/>
      <c r="AA256" s="180"/>
      <c r="AB256" s="180"/>
    </row>
    <row r="257" spans="1:28" s="7" customFormat="1" ht="33" x14ac:dyDescent="0.25">
      <c r="A257" s="196" t="s">
        <v>22</v>
      </c>
      <c r="B257" s="15" t="s">
        <v>29</v>
      </c>
      <c r="C257" s="15" t="s">
        <v>29</v>
      </c>
      <c r="D257" s="15" t="s">
        <v>29</v>
      </c>
      <c r="E257" s="15" t="s">
        <v>35</v>
      </c>
      <c r="F257" s="15"/>
      <c r="G257" s="15"/>
      <c r="H257" s="15"/>
      <c r="I257" s="15"/>
      <c r="J257" s="15">
        <v>10</v>
      </c>
      <c r="K257" s="15"/>
      <c r="L257" s="8" t="str">
        <f t="shared" si="23"/>
        <v>A-02-02-02-008----</v>
      </c>
      <c r="M257" s="13" t="s">
        <v>120</v>
      </c>
      <c r="N257" s="10">
        <f>+N258+N260+N272+N277+N289</f>
        <v>13293898781</v>
      </c>
      <c r="O257" s="140"/>
      <c r="P257" s="40"/>
      <c r="Q257" s="221"/>
      <c r="R257" s="221"/>
      <c r="S257" s="179"/>
      <c r="T257" s="179"/>
      <c r="U257" s="179"/>
      <c r="V257" s="179"/>
      <c r="W257" s="179"/>
      <c r="X257" s="179"/>
      <c r="Y257" s="179"/>
      <c r="Z257" s="179"/>
      <c r="AA257" s="179"/>
      <c r="AB257" s="179"/>
    </row>
    <row r="258" spans="1:28" s="7" customFormat="1" x14ac:dyDescent="0.25">
      <c r="A258" s="200" t="s">
        <v>22</v>
      </c>
      <c r="B258" s="12" t="s">
        <v>29</v>
      </c>
      <c r="C258" s="12" t="s">
        <v>29</v>
      </c>
      <c r="D258" s="12" t="s">
        <v>29</v>
      </c>
      <c r="E258" s="12" t="s">
        <v>35</v>
      </c>
      <c r="F258" s="12" t="s">
        <v>50</v>
      </c>
      <c r="G258" s="12"/>
      <c r="H258" s="12"/>
      <c r="I258" s="12"/>
      <c r="J258" s="15">
        <v>10</v>
      </c>
      <c r="K258" s="12"/>
      <c r="L258" s="8" t="str">
        <f t="shared" si="23"/>
        <v>A-02-02-02-008-002---</v>
      </c>
      <c r="M258" s="14" t="s">
        <v>121</v>
      </c>
      <c r="N258" s="10">
        <f>+N259</f>
        <v>15000000</v>
      </c>
      <c r="O258" s="140"/>
      <c r="P258" s="40"/>
      <c r="Q258" s="221"/>
      <c r="R258" s="221"/>
      <c r="S258" s="179"/>
      <c r="T258" s="179"/>
      <c r="U258" s="179"/>
      <c r="V258" s="179"/>
      <c r="W258" s="179"/>
      <c r="X258" s="179"/>
      <c r="Y258" s="179"/>
      <c r="Z258" s="179"/>
      <c r="AA258" s="179"/>
      <c r="AB258" s="179"/>
    </row>
    <row r="259" spans="1:28" ht="18" customHeight="1" x14ac:dyDescent="0.25">
      <c r="A259" s="200" t="s">
        <v>22</v>
      </c>
      <c r="B259" s="12" t="s">
        <v>29</v>
      </c>
      <c r="C259" s="12" t="s">
        <v>29</v>
      </c>
      <c r="D259" s="12" t="s">
        <v>29</v>
      </c>
      <c r="E259" s="12" t="s">
        <v>35</v>
      </c>
      <c r="F259" s="12" t="s">
        <v>50</v>
      </c>
      <c r="G259" s="12"/>
      <c r="H259" s="12"/>
      <c r="I259" s="12"/>
      <c r="J259" s="12">
        <v>10</v>
      </c>
      <c r="K259" s="12">
        <v>337</v>
      </c>
      <c r="L259" s="8" t="str">
        <f t="shared" si="23"/>
        <v>A-02-02-02-008-002---</v>
      </c>
      <c r="M259" s="14" t="s">
        <v>122</v>
      </c>
      <c r="N259" s="11">
        <v>15000000</v>
      </c>
      <c r="O259" s="141" t="s">
        <v>20</v>
      </c>
      <c r="P259" s="141" t="s">
        <v>20</v>
      </c>
      <c r="Q259" s="223" t="s">
        <v>457</v>
      </c>
      <c r="R259" s="223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</row>
    <row r="260" spans="1:28" ht="18" customHeight="1" x14ac:dyDescent="0.25">
      <c r="A260" s="200" t="s">
        <v>22</v>
      </c>
      <c r="B260" s="12" t="s">
        <v>29</v>
      </c>
      <c r="C260" s="12" t="s">
        <v>29</v>
      </c>
      <c r="D260" s="12" t="s">
        <v>29</v>
      </c>
      <c r="E260" s="12" t="s">
        <v>35</v>
      </c>
      <c r="F260" s="12" t="s">
        <v>33</v>
      </c>
      <c r="G260" s="12"/>
      <c r="H260" s="12"/>
      <c r="I260" s="12"/>
      <c r="J260" s="15">
        <v>10</v>
      </c>
      <c r="K260" s="12"/>
      <c r="L260" s="8" t="str">
        <f t="shared" si="23"/>
        <v>A-02-02-02-008-003---</v>
      </c>
      <c r="M260" s="14" t="s">
        <v>123</v>
      </c>
      <c r="N260" s="10">
        <f>SUM(N261:N269)</f>
        <v>2940700000</v>
      </c>
      <c r="O260" s="141"/>
      <c r="P260" s="161"/>
      <c r="Q260" s="223"/>
      <c r="R260" s="223"/>
      <c r="S260" s="180"/>
      <c r="T260" s="180"/>
      <c r="U260" s="180"/>
      <c r="V260" s="180"/>
      <c r="W260" s="180"/>
      <c r="X260" s="180"/>
      <c r="Y260" s="180"/>
      <c r="Z260" s="180"/>
      <c r="AA260" s="180"/>
      <c r="AB260" s="180"/>
    </row>
    <row r="261" spans="1:28" x14ac:dyDescent="0.25">
      <c r="A261" s="200" t="s">
        <v>22</v>
      </c>
      <c r="B261" s="12" t="s">
        <v>29</v>
      </c>
      <c r="C261" s="12" t="s">
        <v>29</v>
      </c>
      <c r="D261" s="12" t="s">
        <v>29</v>
      </c>
      <c r="E261" s="12" t="s">
        <v>35</v>
      </c>
      <c r="F261" s="12" t="s">
        <v>33</v>
      </c>
      <c r="G261" s="12"/>
      <c r="H261" s="12"/>
      <c r="I261" s="12"/>
      <c r="J261" s="12">
        <v>10</v>
      </c>
      <c r="K261" s="12">
        <v>338</v>
      </c>
      <c r="L261" s="8" t="str">
        <f t="shared" si="23"/>
        <v>A-02-02-02-008-003---</v>
      </c>
      <c r="M261" s="14" t="s">
        <v>124</v>
      </c>
      <c r="N261" s="11">
        <v>500000000</v>
      </c>
      <c r="O261" s="141" t="s">
        <v>37</v>
      </c>
      <c r="P261" s="161" t="s">
        <v>444</v>
      </c>
      <c r="Q261" s="223" t="s">
        <v>453</v>
      </c>
      <c r="R261" s="223">
        <v>38</v>
      </c>
      <c r="S261" s="180" t="s">
        <v>933</v>
      </c>
      <c r="T261" s="180">
        <v>60</v>
      </c>
      <c r="U261" s="180" t="s">
        <v>455</v>
      </c>
      <c r="V261" s="180" t="s">
        <v>455</v>
      </c>
      <c r="W261" s="180" t="s">
        <v>455</v>
      </c>
      <c r="X261" s="186">
        <v>43896</v>
      </c>
      <c r="Y261" s="180"/>
      <c r="Z261" s="180"/>
      <c r="AA261" s="180"/>
      <c r="AB261" s="180"/>
    </row>
    <row r="262" spans="1:28" x14ac:dyDescent="0.25">
      <c r="A262" s="200" t="s">
        <v>22</v>
      </c>
      <c r="B262" s="12" t="s">
        <v>29</v>
      </c>
      <c r="C262" s="12" t="s">
        <v>29</v>
      </c>
      <c r="D262" s="12" t="s">
        <v>29</v>
      </c>
      <c r="E262" s="12" t="s">
        <v>35</v>
      </c>
      <c r="F262" s="12" t="s">
        <v>33</v>
      </c>
      <c r="G262" s="12"/>
      <c r="H262" s="12"/>
      <c r="I262" s="12"/>
      <c r="J262" s="12">
        <v>10</v>
      </c>
      <c r="K262" s="12">
        <v>339</v>
      </c>
      <c r="L262" s="8" t="str">
        <f t="shared" si="23"/>
        <v>A-02-02-02-008-003---</v>
      </c>
      <c r="M262" s="14" t="s">
        <v>310</v>
      </c>
      <c r="N262" s="11">
        <v>100000000</v>
      </c>
      <c r="O262" s="141" t="s">
        <v>37</v>
      </c>
      <c r="P262" s="161" t="s">
        <v>444</v>
      </c>
      <c r="Q262" s="223" t="s">
        <v>453</v>
      </c>
      <c r="R262" s="223">
        <v>38</v>
      </c>
      <c r="S262" s="180" t="s">
        <v>933</v>
      </c>
      <c r="T262" s="180">
        <v>60</v>
      </c>
      <c r="U262" s="180" t="s">
        <v>455</v>
      </c>
      <c r="V262" s="180" t="s">
        <v>455</v>
      </c>
      <c r="W262" s="180" t="s">
        <v>455</v>
      </c>
      <c r="X262" s="186">
        <v>43896</v>
      </c>
      <c r="Y262" s="180"/>
      <c r="Z262" s="180"/>
      <c r="AA262" s="180"/>
      <c r="AB262" s="180"/>
    </row>
    <row r="263" spans="1:28" x14ac:dyDescent="0.25">
      <c r="A263" s="200" t="s">
        <v>22</v>
      </c>
      <c r="B263" s="12" t="s">
        <v>29</v>
      </c>
      <c r="C263" s="12" t="s">
        <v>29</v>
      </c>
      <c r="D263" s="12" t="s">
        <v>29</v>
      </c>
      <c r="E263" s="12" t="s">
        <v>35</v>
      </c>
      <c r="F263" s="12" t="s">
        <v>33</v>
      </c>
      <c r="G263" s="12"/>
      <c r="H263" s="12"/>
      <c r="I263" s="12"/>
      <c r="J263" s="12">
        <v>10</v>
      </c>
      <c r="K263" s="12">
        <v>340</v>
      </c>
      <c r="L263" s="8" t="str">
        <f t="shared" si="23"/>
        <v>A-02-02-02-008-003---</v>
      </c>
      <c r="M263" s="14" t="s">
        <v>307</v>
      </c>
      <c r="N263" s="11">
        <v>170000000</v>
      </c>
      <c r="O263" s="141" t="s">
        <v>37</v>
      </c>
      <c r="P263" s="141" t="s">
        <v>27</v>
      </c>
      <c r="Q263" s="223" t="s">
        <v>453</v>
      </c>
      <c r="R263" s="223"/>
      <c r="S263" s="393" t="s">
        <v>917</v>
      </c>
      <c r="T263" s="393">
        <v>330</v>
      </c>
      <c r="U263" s="180"/>
      <c r="V263" s="180"/>
      <c r="W263" s="180"/>
      <c r="X263" s="180"/>
      <c r="Y263" s="180"/>
      <c r="Z263" s="180"/>
      <c r="AA263" s="180"/>
      <c r="AB263" s="180"/>
    </row>
    <row r="264" spans="1:28" x14ac:dyDescent="0.25">
      <c r="A264" s="200" t="s">
        <v>22</v>
      </c>
      <c r="B264" s="12" t="s">
        <v>29</v>
      </c>
      <c r="C264" s="12" t="s">
        <v>29</v>
      </c>
      <c r="D264" s="12" t="s">
        <v>29</v>
      </c>
      <c r="E264" s="12" t="s">
        <v>35</v>
      </c>
      <c r="F264" s="12" t="s">
        <v>33</v>
      </c>
      <c r="G264" s="12"/>
      <c r="H264" s="12"/>
      <c r="I264" s="12"/>
      <c r="J264" s="12">
        <v>10</v>
      </c>
      <c r="K264" s="12">
        <v>341</v>
      </c>
      <c r="L264" s="8" t="str">
        <f t="shared" si="23"/>
        <v>A-02-02-02-008-003---</v>
      </c>
      <c r="M264" s="14" t="s">
        <v>127</v>
      </c>
      <c r="N264" s="11">
        <v>180000000</v>
      </c>
      <c r="O264" s="141" t="s">
        <v>18</v>
      </c>
      <c r="P264" s="141" t="s">
        <v>48</v>
      </c>
      <c r="Q264" s="224" t="s">
        <v>443</v>
      </c>
      <c r="R264" s="223">
        <v>39</v>
      </c>
      <c r="S264" s="180" t="s">
        <v>919</v>
      </c>
      <c r="T264" s="180">
        <v>240</v>
      </c>
      <c r="U264" s="180"/>
      <c r="V264" s="180"/>
      <c r="W264" s="180"/>
      <c r="X264" s="180"/>
      <c r="Y264" s="180"/>
      <c r="Z264" s="180"/>
      <c r="AA264" s="180"/>
      <c r="AB264" s="180"/>
    </row>
    <row r="265" spans="1:28" ht="18" customHeight="1" x14ac:dyDescent="0.25">
      <c r="A265" s="200" t="s">
        <v>22</v>
      </c>
      <c r="B265" s="12" t="s">
        <v>29</v>
      </c>
      <c r="C265" s="12" t="s">
        <v>29</v>
      </c>
      <c r="D265" s="12" t="s">
        <v>29</v>
      </c>
      <c r="E265" s="12" t="s">
        <v>35</v>
      </c>
      <c r="F265" s="12" t="s">
        <v>33</v>
      </c>
      <c r="G265" s="12"/>
      <c r="H265" s="12"/>
      <c r="I265" s="12"/>
      <c r="J265" s="12">
        <v>10</v>
      </c>
      <c r="K265" s="12">
        <v>342</v>
      </c>
      <c r="L265" s="8" t="str">
        <f t="shared" si="23"/>
        <v>A-02-02-02-008-003---</v>
      </c>
      <c r="M265" s="14" t="s">
        <v>128</v>
      </c>
      <c r="N265" s="11">
        <v>12000000</v>
      </c>
      <c r="O265" s="141" t="s">
        <v>51</v>
      </c>
      <c r="P265" s="141" t="s">
        <v>48</v>
      </c>
      <c r="Q265" s="223" t="s">
        <v>459</v>
      </c>
      <c r="R265" s="223">
        <v>40</v>
      </c>
      <c r="S265" s="180" t="s">
        <v>942</v>
      </c>
      <c r="T265" s="180" t="s">
        <v>943</v>
      </c>
      <c r="U265" s="180" t="s">
        <v>447</v>
      </c>
      <c r="V265" s="180" t="s">
        <v>455</v>
      </c>
      <c r="W265" s="180" t="s">
        <v>455</v>
      </c>
      <c r="X265" s="186">
        <v>44120</v>
      </c>
      <c r="Y265" s="180"/>
      <c r="Z265" s="180"/>
      <c r="AA265" s="180"/>
      <c r="AB265" s="180"/>
    </row>
    <row r="266" spans="1:28" ht="18" customHeight="1" x14ac:dyDescent="0.25">
      <c r="A266" s="200" t="s">
        <v>22</v>
      </c>
      <c r="B266" s="12" t="s">
        <v>29</v>
      </c>
      <c r="C266" s="12" t="s">
        <v>29</v>
      </c>
      <c r="D266" s="12" t="s">
        <v>29</v>
      </c>
      <c r="E266" s="12" t="s">
        <v>35</v>
      </c>
      <c r="F266" s="12" t="s">
        <v>33</v>
      </c>
      <c r="G266" s="12"/>
      <c r="H266" s="12"/>
      <c r="I266" s="12"/>
      <c r="J266" s="12">
        <v>10</v>
      </c>
      <c r="K266" s="12">
        <v>343</v>
      </c>
      <c r="L266" s="8" t="str">
        <f t="shared" si="23"/>
        <v>A-02-02-02-008-003---</v>
      </c>
      <c r="M266" s="14" t="s">
        <v>423</v>
      </c>
      <c r="N266" s="11">
        <v>3500000</v>
      </c>
      <c r="O266" s="141" t="s">
        <v>16</v>
      </c>
      <c r="P266" s="141" t="s">
        <v>48</v>
      </c>
      <c r="Q266" s="223" t="s">
        <v>453</v>
      </c>
      <c r="R266" s="223">
        <v>41</v>
      </c>
      <c r="S266" s="180" t="s">
        <v>936</v>
      </c>
      <c r="T266" s="180" t="s">
        <v>943</v>
      </c>
      <c r="U266" s="180" t="s">
        <v>455</v>
      </c>
      <c r="V266" s="180" t="s">
        <v>455</v>
      </c>
      <c r="W266" s="180" t="s">
        <v>455</v>
      </c>
      <c r="X266" s="186">
        <v>43845</v>
      </c>
      <c r="Y266" s="180"/>
      <c r="Z266" s="180"/>
      <c r="AA266" s="180"/>
      <c r="AB266" s="180"/>
    </row>
    <row r="267" spans="1:28" ht="33" x14ac:dyDescent="0.25">
      <c r="A267" s="200" t="s">
        <v>22</v>
      </c>
      <c r="B267" s="12" t="s">
        <v>29</v>
      </c>
      <c r="C267" s="12" t="s">
        <v>29</v>
      </c>
      <c r="D267" s="12" t="s">
        <v>29</v>
      </c>
      <c r="E267" s="12" t="s">
        <v>35</v>
      </c>
      <c r="F267" s="12" t="s">
        <v>33</v>
      </c>
      <c r="G267" s="12"/>
      <c r="H267" s="12"/>
      <c r="I267" s="12"/>
      <c r="J267" s="12">
        <v>10</v>
      </c>
      <c r="K267" s="12">
        <v>344</v>
      </c>
      <c r="L267" s="8" t="str">
        <f t="shared" si="23"/>
        <v>A-02-02-02-008-003---</v>
      </c>
      <c r="M267" s="14" t="s">
        <v>129</v>
      </c>
      <c r="N267" s="11">
        <v>1800000000</v>
      </c>
      <c r="O267" s="141" t="s">
        <v>27</v>
      </c>
      <c r="P267" s="141" t="s">
        <v>27</v>
      </c>
      <c r="Q267" s="223" t="s">
        <v>453</v>
      </c>
      <c r="R267" s="223"/>
      <c r="S267" s="393" t="s">
        <v>917</v>
      </c>
      <c r="T267" s="393">
        <v>360</v>
      </c>
      <c r="U267" s="180"/>
      <c r="V267" s="180"/>
      <c r="W267" s="180"/>
      <c r="X267" s="180"/>
      <c r="Y267" s="180"/>
      <c r="Z267" s="180"/>
      <c r="AA267" s="180"/>
      <c r="AB267" s="180"/>
    </row>
    <row r="268" spans="1:28" x14ac:dyDescent="0.25">
      <c r="A268" s="200" t="s">
        <v>22</v>
      </c>
      <c r="B268" s="12" t="s">
        <v>29</v>
      </c>
      <c r="C268" s="12" t="s">
        <v>29</v>
      </c>
      <c r="D268" s="12" t="s">
        <v>29</v>
      </c>
      <c r="E268" s="12" t="s">
        <v>35</v>
      </c>
      <c r="F268" s="12" t="s">
        <v>33</v>
      </c>
      <c r="G268" s="12"/>
      <c r="H268" s="12"/>
      <c r="I268" s="12"/>
      <c r="J268" s="12">
        <v>10</v>
      </c>
      <c r="K268" s="12">
        <v>345</v>
      </c>
      <c r="L268" s="8" t="str">
        <f t="shared" si="23"/>
        <v>A-02-02-02-008-003---</v>
      </c>
      <c r="M268" s="14" t="s">
        <v>313</v>
      </c>
      <c r="N268" s="11">
        <v>30000000</v>
      </c>
      <c r="O268" s="141" t="s">
        <v>27</v>
      </c>
      <c r="P268" s="141" t="s">
        <v>460</v>
      </c>
      <c r="Q268" s="223" t="s">
        <v>440</v>
      </c>
      <c r="R268" s="223">
        <v>42</v>
      </c>
      <c r="S268" s="180" t="s">
        <v>914</v>
      </c>
      <c r="T268" s="180">
        <v>90</v>
      </c>
      <c r="U268" s="180" t="s">
        <v>455</v>
      </c>
      <c r="V268" s="180" t="s">
        <v>455</v>
      </c>
      <c r="W268" s="180" t="s">
        <v>455</v>
      </c>
      <c r="X268" s="186">
        <v>43875</v>
      </c>
      <c r="Y268" s="180"/>
      <c r="Z268" s="180"/>
      <c r="AA268" s="180"/>
      <c r="AB268" s="180"/>
    </row>
    <row r="269" spans="1:28" x14ac:dyDescent="0.25">
      <c r="A269" s="200" t="s">
        <v>22</v>
      </c>
      <c r="B269" s="12" t="s">
        <v>29</v>
      </c>
      <c r="C269" s="12" t="s">
        <v>29</v>
      </c>
      <c r="D269" s="12" t="s">
        <v>29</v>
      </c>
      <c r="E269" s="12" t="s">
        <v>35</v>
      </c>
      <c r="F269" s="12" t="s">
        <v>33</v>
      </c>
      <c r="G269" s="12"/>
      <c r="H269" s="12"/>
      <c r="I269" s="12"/>
      <c r="J269" s="15">
        <v>10</v>
      </c>
      <c r="K269" s="12"/>
      <c r="L269" s="8" t="str">
        <f t="shared" si="23"/>
        <v>A-02-02-02-008-003---</v>
      </c>
      <c r="M269" s="13" t="s">
        <v>26</v>
      </c>
      <c r="N269" s="10">
        <f>SUM(N270:N271)</f>
        <v>145200000</v>
      </c>
      <c r="O269" s="141"/>
      <c r="P269" s="161"/>
      <c r="Q269" s="223"/>
      <c r="R269" s="223"/>
      <c r="S269" s="180"/>
      <c r="T269" s="180"/>
      <c r="U269" s="180"/>
      <c r="V269" s="180"/>
      <c r="W269" s="180"/>
      <c r="X269" s="180"/>
      <c r="Y269" s="180"/>
      <c r="Z269" s="180"/>
      <c r="AA269" s="180"/>
      <c r="AB269" s="180"/>
    </row>
    <row r="270" spans="1:28" ht="18" customHeight="1" x14ac:dyDescent="0.25">
      <c r="A270" s="200" t="s">
        <v>22</v>
      </c>
      <c r="B270" s="12" t="s">
        <v>29</v>
      </c>
      <c r="C270" s="12" t="s">
        <v>29</v>
      </c>
      <c r="D270" s="12" t="s">
        <v>29</v>
      </c>
      <c r="E270" s="12" t="s">
        <v>35</v>
      </c>
      <c r="F270" s="12" t="s">
        <v>33</v>
      </c>
      <c r="G270" s="12"/>
      <c r="H270" s="12"/>
      <c r="I270" s="12"/>
      <c r="J270" s="12">
        <v>10</v>
      </c>
      <c r="K270" s="12">
        <v>346</v>
      </c>
      <c r="L270" s="8" t="str">
        <f>CONCATENATE(A270,"-",B270,"-",C270,"-",D270,"-",E270,"-",F270,"-",G270,"-",H270,"-",I270)</f>
        <v>A-02-02-02-008-003---</v>
      </c>
      <c r="M270" s="14" t="s">
        <v>130</v>
      </c>
      <c r="N270" s="11">
        <v>100000000</v>
      </c>
      <c r="O270" s="141" t="s">
        <v>39</v>
      </c>
      <c r="P270" s="161" t="s">
        <v>44</v>
      </c>
      <c r="Q270" s="223" t="s">
        <v>440</v>
      </c>
      <c r="R270" s="223"/>
      <c r="S270" s="180" t="s">
        <v>946</v>
      </c>
      <c r="T270" s="180">
        <v>240</v>
      </c>
      <c r="U270" s="180"/>
      <c r="V270" s="180"/>
      <c r="W270" s="180"/>
      <c r="X270" s="180"/>
      <c r="Y270" s="180"/>
      <c r="Z270" s="180"/>
      <c r="AA270" s="180"/>
      <c r="AB270" s="180"/>
    </row>
    <row r="271" spans="1:28" ht="33" customHeight="1" x14ac:dyDescent="0.25">
      <c r="A271" s="200" t="s">
        <v>22</v>
      </c>
      <c r="B271" s="12" t="s">
        <v>29</v>
      </c>
      <c r="C271" s="12" t="s">
        <v>29</v>
      </c>
      <c r="D271" s="12" t="s">
        <v>29</v>
      </c>
      <c r="E271" s="12" t="s">
        <v>35</v>
      </c>
      <c r="F271" s="12" t="s">
        <v>33</v>
      </c>
      <c r="G271" s="12"/>
      <c r="H271" s="12"/>
      <c r="I271" s="12"/>
      <c r="J271" s="12">
        <v>10</v>
      </c>
      <c r="K271" s="12">
        <v>347</v>
      </c>
      <c r="L271" s="8" t="str">
        <f>CONCATENATE(A271,"-",B271,"-",C271,"-",D271,"-",E271,"-",F271,"-",G271,"-",H271,"-",I271)</f>
        <v>A-02-02-02-008-003---</v>
      </c>
      <c r="M271" s="14" t="s">
        <v>330</v>
      </c>
      <c r="N271" s="11">
        <v>45200000</v>
      </c>
      <c r="O271" s="141" t="s">
        <v>16</v>
      </c>
      <c r="P271" s="141" t="s">
        <v>16</v>
      </c>
      <c r="Q271" s="223" t="s">
        <v>440</v>
      </c>
      <c r="R271" s="223"/>
      <c r="S271" s="180" t="s">
        <v>935</v>
      </c>
      <c r="T271" s="180">
        <v>90</v>
      </c>
      <c r="U271" s="180"/>
      <c r="V271" s="180"/>
      <c r="W271" s="180"/>
      <c r="X271" s="180"/>
      <c r="Y271" s="180"/>
      <c r="Z271" s="180"/>
      <c r="AA271" s="180"/>
      <c r="AB271" s="180"/>
    </row>
    <row r="272" spans="1:28" ht="33" x14ac:dyDescent="0.25">
      <c r="A272" s="200" t="s">
        <v>22</v>
      </c>
      <c r="B272" s="12" t="s">
        <v>29</v>
      </c>
      <c r="C272" s="12" t="s">
        <v>29</v>
      </c>
      <c r="D272" s="12" t="s">
        <v>29</v>
      </c>
      <c r="E272" s="12" t="s">
        <v>35</v>
      </c>
      <c r="F272" s="12" t="s">
        <v>41</v>
      </c>
      <c r="G272" s="12"/>
      <c r="H272" s="12"/>
      <c r="I272" s="12"/>
      <c r="J272" s="15">
        <v>10</v>
      </c>
      <c r="K272" s="12"/>
      <c r="L272" s="8" t="str">
        <f t="shared" si="23"/>
        <v>A-02-02-02-008-004---</v>
      </c>
      <c r="M272" s="14" t="s">
        <v>367</v>
      </c>
      <c r="N272" s="10">
        <f>SUM(N273:N276)</f>
        <v>973218290</v>
      </c>
      <c r="O272" s="141"/>
      <c r="P272" s="161"/>
      <c r="Q272" s="223"/>
      <c r="R272" s="223"/>
      <c r="S272" s="180"/>
      <c r="T272" s="180"/>
      <c r="U272" s="180"/>
      <c r="V272" s="180"/>
      <c r="W272" s="180"/>
      <c r="X272" s="180"/>
      <c r="Y272" s="180"/>
      <c r="Z272" s="180"/>
      <c r="AA272" s="180"/>
      <c r="AB272" s="180"/>
    </row>
    <row r="273" spans="1:28" x14ac:dyDescent="0.25">
      <c r="A273" s="200" t="s">
        <v>22</v>
      </c>
      <c r="B273" s="12" t="s">
        <v>29</v>
      </c>
      <c r="C273" s="12" t="s">
        <v>29</v>
      </c>
      <c r="D273" s="12" t="s">
        <v>29</v>
      </c>
      <c r="E273" s="12" t="s">
        <v>35</v>
      </c>
      <c r="F273" s="12" t="s">
        <v>41</v>
      </c>
      <c r="G273" s="12"/>
      <c r="H273" s="12"/>
      <c r="I273" s="12"/>
      <c r="J273" s="12">
        <v>10</v>
      </c>
      <c r="K273" s="12">
        <v>348</v>
      </c>
      <c r="L273" s="8" t="str">
        <f t="shared" si="23"/>
        <v>A-02-02-02-008-004---</v>
      </c>
      <c r="M273" s="14" t="s">
        <v>131</v>
      </c>
      <c r="N273" s="11">
        <v>697218290</v>
      </c>
      <c r="O273" s="141" t="s">
        <v>37</v>
      </c>
      <c r="P273" s="161" t="s">
        <v>444</v>
      </c>
      <c r="Q273" s="223" t="s">
        <v>457</v>
      </c>
      <c r="R273" s="223"/>
      <c r="S273" s="180"/>
      <c r="T273" s="180"/>
      <c r="U273" s="180"/>
      <c r="V273" s="180"/>
      <c r="W273" s="180"/>
      <c r="X273" s="180"/>
      <c r="Y273" s="180"/>
      <c r="Z273" s="180"/>
      <c r="AA273" s="180"/>
      <c r="AB273" s="180"/>
    </row>
    <row r="274" spans="1:28" x14ac:dyDescent="0.25">
      <c r="A274" s="200" t="s">
        <v>22</v>
      </c>
      <c r="B274" s="12" t="s">
        <v>29</v>
      </c>
      <c r="C274" s="12" t="s">
        <v>29</v>
      </c>
      <c r="D274" s="12" t="s">
        <v>29</v>
      </c>
      <c r="E274" s="12" t="s">
        <v>35</v>
      </c>
      <c r="F274" s="12" t="s">
        <v>41</v>
      </c>
      <c r="G274" s="12"/>
      <c r="H274" s="12"/>
      <c r="I274" s="12"/>
      <c r="J274" s="12">
        <v>10</v>
      </c>
      <c r="K274" s="12">
        <v>349</v>
      </c>
      <c r="L274" s="8" t="str">
        <f t="shared" si="23"/>
        <v>A-02-02-02-008-004---</v>
      </c>
      <c r="M274" s="14" t="s">
        <v>132</v>
      </c>
      <c r="N274" s="11">
        <v>238400000</v>
      </c>
      <c r="O274" s="141" t="s">
        <v>37</v>
      </c>
      <c r="P274" s="161" t="s">
        <v>444</v>
      </c>
      <c r="Q274" s="223" t="s">
        <v>457</v>
      </c>
      <c r="R274" s="223"/>
      <c r="S274" s="180"/>
      <c r="T274" s="180"/>
      <c r="U274" s="180"/>
      <c r="V274" s="180"/>
      <c r="W274" s="180"/>
      <c r="X274" s="180"/>
      <c r="Y274" s="180"/>
      <c r="Z274" s="180"/>
      <c r="AA274" s="180"/>
      <c r="AB274" s="180"/>
    </row>
    <row r="275" spans="1:28" ht="18" customHeight="1" x14ac:dyDescent="0.25">
      <c r="A275" s="200" t="s">
        <v>22</v>
      </c>
      <c r="B275" s="12" t="s">
        <v>29</v>
      </c>
      <c r="C275" s="12" t="s">
        <v>29</v>
      </c>
      <c r="D275" s="12" t="s">
        <v>29</v>
      </c>
      <c r="E275" s="12" t="s">
        <v>35</v>
      </c>
      <c r="F275" s="12" t="s">
        <v>41</v>
      </c>
      <c r="G275" s="12"/>
      <c r="H275" s="12"/>
      <c r="I275" s="12"/>
      <c r="J275" s="12">
        <v>10</v>
      </c>
      <c r="K275" s="12">
        <v>350</v>
      </c>
      <c r="L275" s="8" t="str">
        <f t="shared" si="23"/>
        <v>A-02-02-02-008-004---</v>
      </c>
      <c r="M275" s="14" t="s">
        <v>133</v>
      </c>
      <c r="N275" s="11">
        <v>20000000</v>
      </c>
      <c r="O275" s="141" t="s">
        <v>48</v>
      </c>
      <c r="P275" s="141" t="s">
        <v>48</v>
      </c>
      <c r="Q275" s="223" t="s">
        <v>944</v>
      </c>
      <c r="R275" s="223">
        <v>43</v>
      </c>
      <c r="S275" s="180" t="s">
        <v>924</v>
      </c>
      <c r="T275" s="180" t="s">
        <v>943</v>
      </c>
      <c r="U275" s="180" t="s">
        <v>455</v>
      </c>
      <c r="V275" s="180" t="s">
        <v>455</v>
      </c>
      <c r="W275" s="180" t="s">
        <v>455</v>
      </c>
      <c r="X275" s="186">
        <v>43966</v>
      </c>
      <c r="Y275" s="180"/>
      <c r="Z275" s="180"/>
      <c r="AA275" s="180"/>
      <c r="AB275" s="180"/>
    </row>
    <row r="276" spans="1:28" x14ac:dyDescent="0.25">
      <c r="A276" s="200" t="s">
        <v>22</v>
      </c>
      <c r="B276" s="12" t="s">
        <v>29</v>
      </c>
      <c r="C276" s="12" t="s">
        <v>29</v>
      </c>
      <c r="D276" s="12" t="s">
        <v>29</v>
      </c>
      <c r="E276" s="12" t="s">
        <v>35</v>
      </c>
      <c r="F276" s="12" t="s">
        <v>41</v>
      </c>
      <c r="G276" s="12"/>
      <c r="H276" s="12"/>
      <c r="I276" s="12"/>
      <c r="J276" s="12">
        <v>10</v>
      </c>
      <c r="K276" s="12">
        <v>351</v>
      </c>
      <c r="L276" s="8" t="str">
        <f t="shared" si="23"/>
        <v>A-02-02-02-008-004---</v>
      </c>
      <c r="M276" s="14" t="s">
        <v>134</v>
      </c>
      <c r="N276" s="11">
        <v>17600000</v>
      </c>
      <c r="O276" s="141" t="s">
        <v>27</v>
      </c>
      <c r="P276" s="141" t="s">
        <v>27</v>
      </c>
      <c r="Q276" s="223" t="s">
        <v>440</v>
      </c>
      <c r="R276" s="223">
        <v>44</v>
      </c>
      <c r="S276" s="180" t="s">
        <v>917</v>
      </c>
      <c r="T276" s="180">
        <v>360</v>
      </c>
      <c r="U276" s="180" t="s">
        <v>455</v>
      </c>
      <c r="V276" s="180" t="s">
        <v>455</v>
      </c>
      <c r="W276" s="180" t="s">
        <v>455</v>
      </c>
      <c r="X276" s="186">
        <v>43822</v>
      </c>
      <c r="Y276" s="180"/>
      <c r="Z276" s="180"/>
      <c r="AA276" s="180"/>
      <c r="AB276" s="180"/>
    </row>
    <row r="277" spans="1:28" x14ac:dyDescent="0.25">
      <c r="A277" s="200" t="s">
        <v>22</v>
      </c>
      <c r="B277" s="12" t="s">
        <v>29</v>
      </c>
      <c r="C277" s="12" t="s">
        <v>29</v>
      </c>
      <c r="D277" s="12" t="s">
        <v>29</v>
      </c>
      <c r="E277" s="12" t="s">
        <v>35</v>
      </c>
      <c r="F277" s="12" t="s">
        <v>45</v>
      </c>
      <c r="G277" s="12"/>
      <c r="H277" s="12"/>
      <c r="I277" s="12"/>
      <c r="J277" s="15">
        <v>10</v>
      </c>
      <c r="K277" s="12"/>
      <c r="L277" s="8" t="str">
        <f t="shared" si="23"/>
        <v>A-02-02-02-008-005---</v>
      </c>
      <c r="M277" s="14" t="s">
        <v>368</v>
      </c>
      <c r="N277" s="10">
        <f>SUM(N278:N287)</f>
        <v>6812455931</v>
      </c>
      <c r="O277" s="141"/>
      <c r="P277" s="161"/>
      <c r="Q277" s="223"/>
      <c r="R277" s="223"/>
      <c r="S277" s="180"/>
      <c r="T277" s="180"/>
      <c r="U277" s="180"/>
      <c r="V277" s="180"/>
      <c r="W277" s="180"/>
      <c r="X277" s="180"/>
      <c r="Y277" s="180"/>
      <c r="Z277" s="180"/>
      <c r="AA277" s="180"/>
      <c r="AB277" s="180"/>
    </row>
    <row r="278" spans="1:28" x14ac:dyDescent="0.25">
      <c r="A278" s="200" t="s">
        <v>22</v>
      </c>
      <c r="B278" s="12" t="s">
        <v>29</v>
      </c>
      <c r="C278" s="12" t="s">
        <v>29</v>
      </c>
      <c r="D278" s="12" t="s">
        <v>29</v>
      </c>
      <c r="E278" s="12" t="s">
        <v>35</v>
      </c>
      <c r="F278" s="12" t="s">
        <v>45</v>
      </c>
      <c r="G278" s="12"/>
      <c r="H278" s="12"/>
      <c r="I278" s="12"/>
      <c r="J278" s="12">
        <v>10</v>
      </c>
      <c r="K278" s="12">
        <v>352</v>
      </c>
      <c r="L278" s="8" t="str">
        <f t="shared" si="23"/>
        <v>A-02-02-02-008-005---</v>
      </c>
      <c r="M278" s="14" t="s">
        <v>135</v>
      </c>
      <c r="N278" s="11">
        <v>683560071</v>
      </c>
      <c r="O278" s="141" t="s">
        <v>27</v>
      </c>
      <c r="P278" s="141" t="s">
        <v>27</v>
      </c>
      <c r="Q278" s="223" t="s">
        <v>457</v>
      </c>
      <c r="R278" s="223"/>
      <c r="S278" s="180" t="s">
        <v>925</v>
      </c>
      <c r="T278" s="180"/>
      <c r="U278" s="180"/>
      <c r="V278" s="180"/>
      <c r="W278" s="180"/>
      <c r="X278" s="180"/>
      <c r="Y278" s="180"/>
      <c r="Z278" s="180"/>
      <c r="AA278" s="180"/>
      <c r="AB278" s="180"/>
    </row>
    <row r="279" spans="1:28" ht="22.5" customHeight="1" x14ac:dyDescent="0.25">
      <c r="A279" s="200" t="s">
        <v>22</v>
      </c>
      <c r="B279" s="12" t="s">
        <v>29</v>
      </c>
      <c r="C279" s="12" t="s">
        <v>29</v>
      </c>
      <c r="D279" s="12" t="s">
        <v>29</v>
      </c>
      <c r="E279" s="12" t="s">
        <v>35</v>
      </c>
      <c r="F279" s="12" t="s">
        <v>45</v>
      </c>
      <c r="G279" s="12"/>
      <c r="H279" s="12"/>
      <c r="I279" s="12"/>
      <c r="J279" s="12">
        <v>10</v>
      </c>
      <c r="K279" s="12">
        <v>353</v>
      </c>
      <c r="L279" s="8" t="str">
        <f t="shared" si="23"/>
        <v>A-02-02-02-008-005---</v>
      </c>
      <c r="M279" s="14" t="s">
        <v>280</v>
      </c>
      <c r="N279" s="11">
        <v>454740000</v>
      </c>
      <c r="O279" s="141" t="s">
        <v>37</v>
      </c>
      <c r="P279" s="161" t="s">
        <v>444</v>
      </c>
      <c r="Q279" s="223"/>
      <c r="R279" s="223" t="s">
        <v>446</v>
      </c>
      <c r="S279" s="180"/>
      <c r="T279" s="186">
        <v>44012</v>
      </c>
      <c r="U279" s="180" t="s">
        <v>447</v>
      </c>
      <c r="V279" s="180" t="s">
        <v>461</v>
      </c>
      <c r="W279" s="180" t="s">
        <v>461</v>
      </c>
      <c r="X279" s="180"/>
      <c r="Y279" s="180"/>
      <c r="Z279" s="180"/>
      <c r="AA279" s="180"/>
      <c r="AB279" s="180"/>
    </row>
    <row r="280" spans="1:28" x14ac:dyDescent="0.25">
      <c r="A280" s="200" t="s">
        <v>22</v>
      </c>
      <c r="B280" s="12" t="s">
        <v>29</v>
      </c>
      <c r="C280" s="12" t="s">
        <v>29</v>
      </c>
      <c r="D280" s="12" t="s">
        <v>29</v>
      </c>
      <c r="E280" s="12" t="s">
        <v>35</v>
      </c>
      <c r="F280" s="12" t="s">
        <v>45</v>
      </c>
      <c r="G280" s="12"/>
      <c r="H280" s="12"/>
      <c r="I280" s="12"/>
      <c r="J280" s="12">
        <v>10</v>
      </c>
      <c r="K280" s="12">
        <v>354</v>
      </c>
      <c r="L280" s="8" t="str">
        <f t="shared" si="23"/>
        <v>A-02-02-02-008-005---</v>
      </c>
      <c r="M280" s="14" t="s">
        <v>281</v>
      </c>
      <c r="N280" s="11">
        <v>454740000</v>
      </c>
      <c r="O280" s="141" t="s">
        <v>37</v>
      </c>
      <c r="P280" s="161" t="s">
        <v>444</v>
      </c>
      <c r="Q280" s="223" t="s">
        <v>462</v>
      </c>
      <c r="R280" s="223">
        <v>45</v>
      </c>
      <c r="S280" s="180" t="s">
        <v>924</v>
      </c>
      <c r="T280" s="180">
        <v>2022</v>
      </c>
      <c r="U280" s="180" t="s">
        <v>447</v>
      </c>
      <c r="V280" s="180" t="s">
        <v>461</v>
      </c>
      <c r="W280" s="180" t="s">
        <v>461</v>
      </c>
      <c r="X280" s="186">
        <v>43924</v>
      </c>
      <c r="Y280" s="180"/>
      <c r="Z280" s="180"/>
      <c r="AA280" s="180"/>
      <c r="AB280" s="180"/>
    </row>
    <row r="281" spans="1:28" x14ac:dyDescent="0.25">
      <c r="A281" s="200" t="s">
        <v>22</v>
      </c>
      <c r="B281" s="12" t="s">
        <v>29</v>
      </c>
      <c r="C281" s="12" t="s">
        <v>29</v>
      </c>
      <c r="D281" s="12" t="s">
        <v>29</v>
      </c>
      <c r="E281" s="12" t="s">
        <v>35</v>
      </c>
      <c r="F281" s="12" t="s">
        <v>45</v>
      </c>
      <c r="G281" s="12"/>
      <c r="H281" s="12"/>
      <c r="I281" s="12"/>
      <c r="J281" s="12">
        <v>10</v>
      </c>
      <c r="K281" s="12">
        <v>355</v>
      </c>
      <c r="L281" s="8" t="str">
        <f t="shared" si="23"/>
        <v>A-02-02-02-008-005---</v>
      </c>
      <c r="M281" s="14" t="s">
        <v>282</v>
      </c>
      <c r="N281" s="11">
        <v>280229165</v>
      </c>
      <c r="O281" s="141" t="s">
        <v>37</v>
      </c>
      <c r="P281" s="161" t="s">
        <v>444</v>
      </c>
      <c r="Q281" s="223"/>
      <c r="R281" s="223" t="s">
        <v>446</v>
      </c>
      <c r="S281" s="180"/>
      <c r="T281" s="186">
        <v>43918</v>
      </c>
      <c r="U281" s="180"/>
      <c r="V281" s="180"/>
      <c r="W281" s="180"/>
      <c r="X281" s="180"/>
      <c r="Y281" s="180"/>
      <c r="Z281" s="180"/>
      <c r="AA281" s="180"/>
      <c r="AB281" s="180"/>
    </row>
    <row r="282" spans="1:28" s="366" customFormat="1" x14ac:dyDescent="0.25">
      <c r="A282" s="200" t="s">
        <v>22</v>
      </c>
      <c r="B282" s="12" t="s">
        <v>29</v>
      </c>
      <c r="C282" s="12" t="s">
        <v>29</v>
      </c>
      <c r="D282" s="12" t="s">
        <v>29</v>
      </c>
      <c r="E282" s="12" t="s">
        <v>35</v>
      </c>
      <c r="F282" s="12" t="s">
        <v>45</v>
      </c>
      <c r="G282" s="12"/>
      <c r="H282" s="12"/>
      <c r="I282" s="12"/>
      <c r="J282" s="12">
        <v>10</v>
      </c>
      <c r="K282" s="12">
        <v>356</v>
      </c>
      <c r="L282" s="8" t="str">
        <f t="shared" ref="L282" si="31">CONCATENATE(A282,"-",B282,"-",C282,"-",D282,"-",E282,"-",F282,"-",G282,"-",H282,"-",I282)</f>
        <v>A-02-02-02-008-005---</v>
      </c>
      <c r="M282" s="14" t="s">
        <v>990</v>
      </c>
      <c r="N282" s="11">
        <v>219457797</v>
      </c>
      <c r="O282" s="141" t="s">
        <v>37</v>
      </c>
      <c r="P282" s="161" t="s">
        <v>444</v>
      </c>
      <c r="Q282" s="223" t="s">
        <v>442</v>
      </c>
      <c r="R282" s="223">
        <v>46</v>
      </c>
      <c r="S282" s="180" t="s">
        <v>946</v>
      </c>
      <c r="T282" s="180">
        <v>180</v>
      </c>
      <c r="U282" s="180"/>
      <c r="V282" s="180" t="s">
        <v>464</v>
      </c>
      <c r="W282" s="180" t="s">
        <v>464</v>
      </c>
      <c r="X282" s="180"/>
      <c r="Y282" s="180"/>
      <c r="Z282" s="180"/>
      <c r="AA282" s="180"/>
      <c r="AB282" s="180"/>
    </row>
    <row r="283" spans="1:28" x14ac:dyDescent="0.25">
      <c r="A283" s="200" t="s">
        <v>22</v>
      </c>
      <c r="B283" s="12" t="s">
        <v>29</v>
      </c>
      <c r="C283" s="12" t="s">
        <v>29</v>
      </c>
      <c r="D283" s="12" t="s">
        <v>29</v>
      </c>
      <c r="E283" s="12" t="s">
        <v>35</v>
      </c>
      <c r="F283" s="12" t="s">
        <v>45</v>
      </c>
      <c r="G283" s="12"/>
      <c r="H283" s="12"/>
      <c r="I283" s="12"/>
      <c r="J283" s="12">
        <v>10</v>
      </c>
      <c r="K283" s="12">
        <v>430</v>
      </c>
      <c r="L283" s="8" t="str">
        <f t="shared" si="23"/>
        <v>A-02-02-02-008-005---</v>
      </c>
      <c r="M283" s="14" t="s">
        <v>991</v>
      </c>
      <c r="N283" s="11">
        <v>109728898</v>
      </c>
      <c r="O283" s="141" t="s">
        <v>37</v>
      </c>
      <c r="P283" s="161" t="s">
        <v>444</v>
      </c>
      <c r="Q283" s="223" t="s">
        <v>442</v>
      </c>
      <c r="R283" s="223">
        <v>46</v>
      </c>
      <c r="S283" s="180"/>
      <c r="T283" s="180"/>
      <c r="U283" s="180"/>
      <c r="V283" s="180" t="s">
        <v>464</v>
      </c>
      <c r="W283" s="180" t="s">
        <v>464</v>
      </c>
      <c r="X283" s="180"/>
      <c r="Y283" s="180"/>
      <c r="Z283" s="180"/>
      <c r="AA283" s="180"/>
      <c r="AB283" s="180"/>
    </row>
    <row r="284" spans="1:28" x14ac:dyDescent="0.25">
      <c r="A284" s="200" t="s">
        <v>22</v>
      </c>
      <c r="B284" s="12" t="s">
        <v>29</v>
      </c>
      <c r="C284" s="12" t="s">
        <v>29</v>
      </c>
      <c r="D284" s="12" t="s">
        <v>29</v>
      </c>
      <c r="E284" s="12" t="s">
        <v>35</v>
      </c>
      <c r="F284" s="12" t="s">
        <v>45</v>
      </c>
      <c r="G284" s="12"/>
      <c r="H284" s="12"/>
      <c r="I284" s="12"/>
      <c r="J284" s="12">
        <v>10</v>
      </c>
      <c r="K284" s="12">
        <v>357</v>
      </c>
      <c r="L284" s="8" t="str">
        <f t="shared" ref="L284:L303" si="32">CONCATENATE(A284,"-",B284,"-",C284,"-",D284,"-",E284,"-",F284,"-",G284,"-",H284,"-",I284)</f>
        <v>A-02-02-02-008-005---</v>
      </c>
      <c r="M284" s="14" t="s">
        <v>992</v>
      </c>
      <c r="N284" s="11">
        <v>1000000000</v>
      </c>
      <c r="O284" s="141" t="s">
        <v>37</v>
      </c>
      <c r="P284" s="141" t="s">
        <v>27</v>
      </c>
      <c r="Q284" s="223" t="s">
        <v>442</v>
      </c>
      <c r="R284" s="223">
        <v>47</v>
      </c>
      <c r="S284" s="180"/>
      <c r="T284" s="180"/>
      <c r="U284" s="180"/>
      <c r="V284" s="180" t="s">
        <v>464</v>
      </c>
      <c r="W284" s="180" t="s">
        <v>464</v>
      </c>
      <c r="X284" s="180"/>
      <c r="Y284" s="180"/>
      <c r="Z284" s="180"/>
      <c r="AA284" s="180"/>
      <c r="AB284" s="180"/>
    </row>
    <row r="285" spans="1:28" s="366" customFormat="1" x14ac:dyDescent="0.25">
      <c r="A285" s="200" t="s">
        <v>22</v>
      </c>
      <c r="B285" s="12" t="s">
        <v>29</v>
      </c>
      <c r="C285" s="12" t="s">
        <v>29</v>
      </c>
      <c r="D285" s="12" t="s">
        <v>29</v>
      </c>
      <c r="E285" s="12" t="s">
        <v>35</v>
      </c>
      <c r="F285" s="12" t="s">
        <v>45</v>
      </c>
      <c r="G285" s="12"/>
      <c r="H285" s="12"/>
      <c r="I285" s="12"/>
      <c r="J285" s="12">
        <v>10</v>
      </c>
      <c r="K285" s="12">
        <v>431</v>
      </c>
      <c r="L285" s="8" t="str">
        <f t="shared" ref="L285" si="33">CONCATENATE(A285,"-",B285,"-",C285,"-",D285,"-",E285,"-",F285,"-",G285,"-",H285,"-",I285)</f>
        <v>A-02-02-02-008-005---</v>
      </c>
      <c r="M285" s="14" t="s">
        <v>1069</v>
      </c>
      <c r="N285" s="11">
        <v>3490000000</v>
      </c>
      <c r="O285" s="141" t="s">
        <v>37</v>
      </c>
      <c r="P285" s="141" t="s">
        <v>27</v>
      </c>
      <c r="Q285" s="223" t="s">
        <v>442</v>
      </c>
      <c r="R285" s="223">
        <v>47</v>
      </c>
      <c r="S285" s="180"/>
      <c r="T285" s="180"/>
      <c r="U285" s="180"/>
      <c r="V285" s="180" t="s">
        <v>464</v>
      </c>
      <c r="W285" s="180" t="s">
        <v>464</v>
      </c>
      <c r="X285" s="180"/>
      <c r="Y285" s="180"/>
      <c r="Z285" s="180"/>
      <c r="AA285" s="180"/>
      <c r="AB285" s="180"/>
    </row>
    <row r="286" spans="1:28" ht="18" customHeight="1" x14ac:dyDescent="0.25">
      <c r="A286" s="200" t="s">
        <v>22</v>
      </c>
      <c r="B286" s="12" t="s">
        <v>29</v>
      </c>
      <c r="C286" s="12" t="s">
        <v>29</v>
      </c>
      <c r="D286" s="12" t="s">
        <v>29</v>
      </c>
      <c r="E286" s="12" t="s">
        <v>35</v>
      </c>
      <c r="F286" s="12" t="s">
        <v>45</v>
      </c>
      <c r="G286" s="12"/>
      <c r="H286" s="12"/>
      <c r="I286" s="12"/>
      <c r="J286" s="12">
        <v>10</v>
      </c>
      <c r="K286" s="12">
        <v>358</v>
      </c>
      <c r="L286" s="8" t="str">
        <f t="shared" si="32"/>
        <v>A-02-02-02-008-005---</v>
      </c>
      <c r="M286" s="14" t="s">
        <v>334</v>
      </c>
      <c r="N286" s="11">
        <v>25000000</v>
      </c>
      <c r="O286" s="141" t="s">
        <v>20</v>
      </c>
      <c r="P286" s="141" t="s">
        <v>20</v>
      </c>
      <c r="Q286" s="223" t="s">
        <v>457</v>
      </c>
      <c r="R286" s="223"/>
      <c r="S286" s="180"/>
      <c r="T286" s="180"/>
      <c r="U286" s="180"/>
      <c r="V286" s="180"/>
      <c r="W286" s="180"/>
      <c r="X286" s="180"/>
      <c r="Y286" s="180"/>
      <c r="Z286" s="180"/>
      <c r="AA286" s="180"/>
      <c r="AB286" s="180"/>
    </row>
    <row r="287" spans="1:28" ht="18" customHeight="1" x14ac:dyDescent="0.25">
      <c r="A287" s="200" t="s">
        <v>22</v>
      </c>
      <c r="B287" s="12" t="s">
        <v>29</v>
      </c>
      <c r="C287" s="12" t="s">
        <v>29</v>
      </c>
      <c r="D287" s="12" t="s">
        <v>29</v>
      </c>
      <c r="E287" s="12" t="s">
        <v>35</v>
      </c>
      <c r="F287" s="12" t="s">
        <v>45</v>
      </c>
      <c r="G287" s="12"/>
      <c r="H287" s="12"/>
      <c r="I287" s="12"/>
      <c r="J287" s="12">
        <v>10</v>
      </c>
      <c r="K287" s="12"/>
      <c r="L287" s="8" t="str">
        <f t="shared" si="32"/>
        <v>A-02-02-02-008-005---</v>
      </c>
      <c r="M287" s="13" t="s">
        <v>26</v>
      </c>
      <c r="N287" s="10">
        <f>+N288</f>
        <v>95000000</v>
      </c>
      <c r="O287" s="141"/>
      <c r="P287" s="161"/>
      <c r="Q287" s="223"/>
      <c r="R287" s="223"/>
      <c r="S287" s="180"/>
      <c r="T287" s="180"/>
      <c r="U287" s="180"/>
      <c r="V287" s="180"/>
      <c r="W287" s="180"/>
      <c r="X287" s="180"/>
      <c r="Y287" s="180"/>
      <c r="Z287" s="180"/>
      <c r="AA287" s="180"/>
      <c r="AB287" s="180"/>
    </row>
    <row r="288" spans="1:28" ht="18" customHeight="1" x14ac:dyDescent="0.25">
      <c r="A288" s="200" t="s">
        <v>22</v>
      </c>
      <c r="B288" s="12" t="s">
        <v>29</v>
      </c>
      <c r="C288" s="12" t="s">
        <v>29</v>
      </c>
      <c r="D288" s="12" t="s">
        <v>29</v>
      </c>
      <c r="E288" s="12" t="s">
        <v>35</v>
      </c>
      <c r="F288" s="12" t="s">
        <v>45</v>
      </c>
      <c r="G288" s="12"/>
      <c r="H288" s="12"/>
      <c r="I288" s="12"/>
      <c r="J288" s="12">
        <v>10</v>
      </c>
      <c r="K288" s="12">
        <v>359</v>
      </c>
      <c r="L288" s="8" t="str">
        <f>CONCATENATE(A288,"-",B288,"-",C288,"-",D288,"-",E288,"-",F288,"-",G288,"-",H288,"-",I288)</f>
        <v>A-02-02-02-008-005---</v>
      </c>
      <c r="M288" s="14" t="s">
        <v>136</v>
      </c>
      <c r="N288" s="11">
        <v>95000000</v>
      </c>
      <c r="O288" s="141" t="s">
        <v>16</v>
      </c>
      <c r="P288" s="141" t="s">
        <v>16</v>
      </c>
      <c r="Q288" s="223" t="s">
        <v>442</v>
      </c>
      <c r="R288" s="223"/>
      <c r="S288" s="180" t="s">
        <v>936</v>
      </c>
      <c r="T288" s="180">
        <v>300</v>
      </c>
      <c r="U288" s="180"/>
      <c r="V288" s="180"/>
      <c r="W288" s="180"/>
      <c r="X288" s="180"/>
      <c r="Y288" s="180"/>
      <c r="Z288" s="180"/>
      <c r="AA288" s="180"/>
      <c r="AB288" s="180"/>
    </row>
    <row r="289" spans="1:28" ht="35.25" customHeight="1" x14ac:dyDescent="0.25">
      <c r="A289" s="200" t="s">
        <v>22</v>
      </c>
      <c r="B289" s="12" t="s">
        <v>29</v>
      </c>
      <c r="C289" s="12" t="s">
        <v>29</v>
      </c>
      <c r="D289" s="12" t="s">
        <v>29</v>
      </c>
      <c r="E289" s="12" t="s">
        <v>35</v>
      </c>
      <c r="F289" s="12" t="s">
        <v>47</v>
      </c>
      <c r="G289" s="12"/>
      <c r="H289" s="12"/>
      <c r="I289" s="12"/>
      <c r="J289" s="15">
        <v>10</v>
      </c>
      <c r="K289" s="12"/>
      <c r="L289" s="8" t="str">
        <f t="shared" ref="L289" si="34">CONCATENATE(A289,"-",B289,"-",C289,"-",D289,"-",E289,"-",F289,"-",G289,"-",H289,"-",I289)</f>
        <v>A-02-02-02-008-007---</v>
      </c>
      <c r="M289" s="14" t="s">
        <v>137</v>
      </c>
      <c r="N289" s="10">
        <f>SUM(N290:N303)</f>
        <v>2552524560</v>
      </c>
      <c r="O289" s="141"/>
      <c r="P289" s="161"/>
      <c r="Q289" s="223"/>
      <c r="R289" s="223"/>
      <c r="S289" s="180"/>
      <c r="T289" s="180"/>
      <c r="U289" s="180"/>
      <c r="V289" s="180"/>
      <c r="W289" s="180"/>
      <c r="X289" s="180"/>
      <c r="Y289" s="180"/>
      <c r="Z289" s="180"/>
      <c r="AA289" s="180"/>
      <c r="AB289" s="180"/>
    </row>
    <row r="290" spans="1:28" ht="33" customHeight="1" x14ac:dyDescent="0.25">
      <c r="A290" s="200" t="s">
        <v>22</v>
      </c>
      <c r="B290" s="12" t="s">
        <v>29</v>
      </c>
      <c r="C290" s="12" t="s">
        <v>29</v>
      </c>
      <c r="D290" s="12" t="s">
        <v>29</v>
      </c>
      <c r="E290" s="12" t="s">
        <v>35</v>
      </c>
      <c r="F290" s="12" t="s">
        <v>47</v>
      </c>
      <c r="G290" s="12"/>
      <c r="H290" s="12"/>
      <c r="I290" s="12"/>
      <c r="J290" s="12">
        <v>10</v>
      </c>
      <c r="K290" s="12">
        <v>360</v>
      </c>
      <c r="L290" s="8" t="str">
        <f t="shared" si="32"/>
        <v>A-02-02-02-008-007---</v>
      </c>
      <c r="M290" s="14" t="s">
        <v>414</v>
      </c>
      <c r="N290" s="11">
        <v>140000000</v>
      </c>
      <c r="O290" s="141" t="s">
        <v>48</v>
      </c>
      <c r="P290" s="141" t="s">
        <v>48</v>
      </c>
      <c r="Q290" s="223" t="s">
        <v>443</v>
      </c>
      <c r="R290" s="223">
        <v>48</v>
      </c>
      <c r="S290" s="180" t="s">
        <v>919</v>
      </c>
      <c r="T290" s="180">
        <v>240</v>
      </c>
      <c r="U290" s="180" t="s">
        <v>455</v>
      </c>
      <c r="V290" s="180" t="s">
        <v>455</v>
      </c>
      <c r="W290" s="180" t="s">
        <v>455</v>
      </c>
      <c r="X290" s="186">
        <v>43864</v>
      </c>
      <c r="Y290" s="180"/>
      <c r="Z290" s="180"/>
      <c r="AA290" s="180"/>
      <c r="AB290" s="180"/>
    </row>
    <row r="291" spans="1:28" ht="18" customHeight="1" x14ac:dyDescent="0.25">
      <c r="A291" s="200" t="s">
        <v>22</v>
      </c>
      <c r="B291" s="12" t="s">
        <v>29</v>
      </c>
      <c r="C291" s="12" t="s">
        <v>29</v>
      </c>
      <c r="D291" s="12" t="s">
        <v>29</v>
      </c>
      <c r="E291" s="12" t="s">
        <v>35</v>
      </c>
      <c r="F291" s="12" t="s">
        <v>47</v>
      </c>
      <c r="G291" s="12"/>
      <c r="H291" s="12"/>
      <c r="I291" s="12"/>
      <c r="J291" s="12">
        <v>10</v>
      </c>
      <c r="K291" s="12">
        <v>361</v>
      </c>
      <c r="L291" s="8" t="str">
        <f t="shared" si="32"/>
        <v>A-02-02-02-008-007---</v>
      </c>
      <c r="M291" s="14" t="s">
        <v>285</v>
      </c>
      <c r="N291" s="11">
        <v>5000000</v>
      </c>
      <c r="O291" s="141" t="s">
        <v>17</v>
      </c>
      <c r="P291" s="141" t="s">
        <v>48</v>
      </c>
      <c r="Q291" s="223" t="s">
        <v>451</v>
      </c>
      <c r="R291" s="223">
        <v>49</v>
      </c>
      <c r="S291" s="180" t="s">
        <v>919</v>
      </c>
      <c r="T291" s="180">
        <v>30</v>
      </c>
      <c r="U291" s="180" t="s">
        <v>455</v>
      </c>
      <c r="V291" s="180" t="s">
        <v>455</v>
      </c>
      <c r="W291" s="180" t="s">
        <v>455</v>
      </c>
      <c r="X291" s="186">
        <v>43917</v>
      </c>
      <c r="Y291" s="180"/>
      <c r="Z291" s="180"/>
      <c r="AA291" s="180"/>
      <c r="AB291" s="180"/>
    </row>
    <row r="292" spans="1:28" ht="18" customHeight="1" x14ac:dyDescent="0.25">
      <c r="A292" s="200" t="s">
        <v>22</v>
      </c>
      <c r="B292" s="12" t="s">
        <v>29</v>
      </c>
      <c r="C292" s="12" t="s">
        <v>29</v>
      </c>
      <c r="D292" s="12" t="s">
        <v>29</v>
      </c>
      <c r="E292" s="12" t="s">
        <v>35</v>
      </c>
      <c r="F292" s="12" t="s">
        <v>47</v>
      </c>
      <c r="G292" s="12"/>
      <c r="H292" s="12"/>
      <c r="I292" s="12"/>
      <c r="J292" s="12">
        <v>10</v>
      </c>
      <c r="K292" s="12">
        <v>362</v>
      </c>
      <c r="L292" s="8" t="str">
        <f t="shared" si="32"/>
        <v>A-02-02-02-008-007---</v>
      </c>
      <c r="M292" s="14" t="s">
        <v>335</v>
      </c>
      <c r="N292" s="11">
        <v>1000000</v>
      </c>
      <c r="O292" s="141" t="s">
        <v>37</v>
      </c>
      <c r="P292" s="141" t="s">
        <v>48</v>
      </c>
      <c r="Q292" s="223" t="s">
        <v>451</v>
      </c>
      <c r="R292" s="223">
        <v>50</v>
      </c>
      <c r="S292" s="180" t="s">
        <v>919</v>
      </c>
      <c r="T292" s="180">
        <v>30</v>
      </c>
      <c r="U292" s="180" t="s">
        <v>455</v>
      </c>
      <c r="V292" s="180" t="s">
        <v>455</v>
      </c>
      <c r="W292" s="180" t="s">
        <v>455</v>
      </c>
      <c r="X292" s="186">
        <v>43917</v>
      </c>
      <c r="Y292" s="180"/>
      <c r="Z292" s="180"/>
      <c r="AA292" s="180"/>
      <c r="AB292" s="180"/>
    </row>
    <row r="293" spans="1:28" x14ac:dyDescent="0.25">
      <c r="A293" s="200" t="s">
        <v>22</v>
      </c>
      <c r="B293" s="12" t="s">
        <v>29</v>
      </c>
      <c r="C293" s="12" t="s">
        <v>29</v>
      </c>
      <c r="D293" s="12" t="s">
        <v>29</v>
      </c>
      <c r="E293" s="12" t="s">
        <v>35</v>
      </c>
      <c r="F293" s="12" t="s">
        <v>47</v>
      </c>
      <c r="G293" s="12"/>
      <c r="H293" s="12"/>
      <c r="I293" s="12"/>
      <c r="J293" s="12">
        <v>10</v>
      </c>
      <c r="K293" s="12">
        <v>363</v>
      </c>
      <c r="L293" s="8" t="str">
        <f t="shared" si="32"/>
        <v>A-02-02-02-008-007---</v>
      </c>
      <c r="M293" s="14" t="s">
        <v>326</v>
      </c>
      <c r="N293" s="11">
        <v>20000000</v>
      </c>
      <c r="O293" s="141" t="s">
        <v>48</v>
      </c>
      <c r="P293" s="141" t="s">
        <v>48</v>
      </c>
      <c r="Q293" s="223" t="s">
        <v>451</v>
      </c>
      <c r="R293" s="219">
        <v>51</v>
      </c>
      <c r="S293" s="180" t="s">
        <v>919</v>
      </c>
      <c r="T293" s="180">
        <v>90</v>
      </c>
      <c r="U293" s="180" t="s">
        <v>455</v>
      </c>
      <c r="V293" s="180" t="s">
        <v>455</v>
      </c>
      <c r="W293" s="180" t="s">
        <v>455</v>
      </c>
      <c r="X293" s="186">
        <v>43917</v>
      </c>
      <c r="Y293" s="180"/>
      <c r="Z293" s="180"/>
      <c r="AA293" s="180"/>
      <c r="AB293" s="180"/>
    </row>
    <row r="294" spans="1:28" x14ac:dyDescent="0.25">
      <c r="A294" s="200" t="s">
        <v>22</v>
      </c>
      <c r="B294" s="12" t="s">
        <v>29</v>
      </c>
      <c r="C294" s="12" t="s">
        <v>29</v>
      </c>
      <c r="D294" s="12" t="s">
        <v>29</v>
      </c>
      <c r="E294" s="12" t="s">
        <v>35</v>
      </c>
      <c r="F294" s="12" t="s">
        <v>47</v>
      </c>
      <c r="G294" s="12"/>
      <c r="H294" s="12"/>
      <c r="I294" s="12"/>
      <c r="J294" s="12">
        <v>10</v>
      </c>
      <c r="K294" s="12">
        <v>364</v>
      </c>
      <c r="L294" s="8" t="str">
        <f t="shared" si="32"/>
        <v>A-02-02-02-008-007---</v>
      </c>
      <c r="M294" s="14" t="s">
        <v>327</v>
      </c>
      <c r="N294" s="11">
        <v>50000000</v>
      </c>
      <c r="O294" s="141" t="s">
        <v>48</v>
      </c>
      <c r="P294" s="141" t="s">
        <v>48</v>
      </c>
      <c r="Q294" s="223" t="s">
        <v>451</v>
      </c>
      <c r="R294" s="223">
        <v>51</v>
      </c>
      <c r="S294" s="180" t="s">
        <v>919</v>
      </c>
      <c r="T294" s="180">
        <v>90</v>
      </c>
      <c r="U294" s="180" t="s">
        <v>455</v>
      </c>
      <c r="V294" s="180" t="s">
        <v>455</v>
      </c>
      <c r="W294" s="180" t="s">
        <v>455</v>
      </c>
      <c r="X294" s="186">
        <v>43917</v>
      </c>
      <c r="Y294" s="180"/>
      <c r="Z294" s="180"/>
      <c r="AA294" s="180"/>
      <c r="AB294" s="180"/>
    </row>
    <row r="295" spans="1:28" ht="49.5" x14ac:dyDescent="0.25">
      <c r="A295" s="200" t="s">
        <v>22</v>
      </c>
      <c r="B295" s="12" t="s">
        <v>29</v>
      </c>
      <c r="C295" s="12" t="s">
        <v>29</v>
      </c>
      <c r="D295" s="12" t="s">
        <v>29</v>
      </c>
      <c r="E295" s="12" t="s">
        <v>35</v>
      </c>
      <c r="F295" s="12" t="s">
        <v>47</v>
      </c>
      <c r="G295" s="12"/>
      <c r="H295" s="12"/>
      <c r="I295" s="12"/>
      <c r="J295" s="12">
        <v>10</v>
      </c>
      <c r="K295" s="12">
        <v>365</v>
      </c>
      <c r="L295" s="8" t="str">
        <f t="shared" si="32"/>
        <v>A-02-02-02-008-007---</v>
      </c>
      <c r="M295" s="14" t="s">
        <v>283</v>
      </c>
      <c r="N295" s="11">
        <v>177597750</v>
      </c>
      <c r="O295" s="141" t="s">
        <v>37</v>
      </c>
      <c r="P295" s="161" t="s">
        <v>469</v>
      </c>
      <c r="Q295" s="223"/>
      <c r="R295" s="223" t="s">
        <v>446</v>
      </c>
      <c r="S295" s="180"/>
      <c r="T295" s="186">
        <v>43921</v>
      </c>
      <c r="U295" s="180"/>
      <c r="V295" s="180"/>
      <c r="W295" s="180"/>
      <c r="X295" s="180"/>
      <c r="Y295" s="180"/>
      <c r="Z295" s="180"/>
      <c r="AA295" s="180"/>
      <c r="AB295" s="180"/>
    </row>
    <row r="296" spans="1:28" s="366" customFormat="1" ht="49.5" x14ac:dyDescent="0.25">
      <c r="A296" s="200" t="s">
        <v>22</v>
      </c>
      <c r="B296" s="12" t="s">
        <v>29</v>
      </c>
      <c r="C296" s="12" t="s">
        <v>29</v>
      </c>
      <c r="D296" s="12" t="s">
        <v>29</v>
      </c>
      <c r="E296" s="12" t="s">
        <v>35</v>
      </c>
      <c r="F296" s="12" t="s">
        <v>47</v>
      </c>
      <c r="G296" s="12"/>
      <c r="H296" s="12"/>
      <c r="I296" s="12"/>
      <c r="J296" s="12">
        <v>10</v>
      </c>
      <c r="K296" s="12">
        <v>366</v>
      </c>
      <c r="L296" s="8" t="str">
        <f t="shared" ref="L296" si="35">CONCATENATE(A296,"-",B296,"-",C296,"-",D296,"-",E296,"-",F296,"-",G296,"-",H296,"-",I296)</f>
        <v>A-02-02-02-008-007---</v>
      </c>
      <c r="M296" s="14" t="s">
        <v>993</v>
      </c>
      <c r="N296" s="11">
        <v>324934833</v>
      </c>
      <c r="O296" s="141" t="s">
        <v>37</v>
      </c>
      <c r="P296" s="161" t="s">
        <v>469</v>
      </c>
      <c r="Q296" s="223" t="s">
        <v>443</v>
      </c>
      <c r="R296" s="223">
        <v>53</v>
      </c>
      <c r="S296" s="180" t="s">
        <v>916</v>
      </c>
      <c r="T296" s="180">
        <v>180</v>
      </c>
      <c r="U296" s="180"/>
      <c r="V296" s="180" t="s">
        <v>464</v>
      </c>
      <c r="W296" s="180" t="s">
        <v>464</v>
      </c>
      <c r="X296" s="180"/>
      <c r="Y296" s="180"/>
      <c r="Z296" s="180"/>
      <c r="AA296" s="180"/>
      <c r="AB296" s="180"/>
    </row>
    <row r="297" spans="1:28" ht="49.5" x14ac:dyDescent="0.25">
      <c r="A297" s="200" t="s">
        <v>22</v>
      </c>
      <c r="B297" s="12" t="s">
        <v>29</v>
      </c>
      <c r="C297" s="12" t="s">
        <v>29</v>
      </c>
      <c r="D297" s="12" t="s">
        <v>29</v>
      </c>
      <c r="E297" s="12" t="s">
        <v>35</v>
      </c>
      <c r="F297" s="12" t="s">
        <v>47</v>
      </c>
      <c r="G297" s="12"/>
      <c r="H297" s="12"/>
      <c r="I297" s="12"/>
      <c r="J297" s="12">
        <v>10</v>
      </c>
      <c r="K297" s="12">
        <v>432</v>
      </c>
      <c r="L297" s="8" t="str">
        <f t="shared" si="32"/>
        <v>A-02-02-02-008-007---</v>
      </c>
      <c r="M297" s="14" t="s">
        <v>994</v>
      </c>
      <c r="N297" s="11">
        <v>162467417</v>
      </c>
      <c r="O297" s="141" t="s">
        <v>37</v>
      </c>
      <c r="P297" s="161" t="s">
        <v>469</v>
      </c>
      <c r="Q297" s="223" t="s">
        <v>443</v>
      </c>
      <c r="R297" s="223">
        <v>53</v>
      </c>
      <c r="S297" s="180"/>
      <c r="T297" s="180"/>
      <c r="U297" s="180"/>
      <c r="V297" s="180" t="s">
        <v>464</v>
      </c>
      <c r="W297" s="180" t="s">
        <v>464</v>
      </c>
      <c r="X297" s="180"/>
      <c r="Y297" s="180"/>
      <c r="Z297" s="180"/>
      <c r="AA297" s="180"/>
      <c r="AB297" s="180"/>
    </row>
    <row r="298" spans="1:28" x14ac:dyDescent="0.25">
      <c r="A298" s="200" t="s">
        <v>22</v>
      </c>
      <c r="B298" s="12" t="s">
        <v>29</v>
      </c>
      <c r="C298" s="12" t="s">
        <v>29</v>
      </c>
      <c r="D298" s="12" t="s">
        <v>29</v>
      </c>
      <c r="E298" s="12" t="s">
        <v>35</v>
      </c>
      <c r="F298" s="12" t="s">
        <v>47</v>
      </c>
      <c r="G298" s="12"/>
      <c r="H298" s="12"/>
      <c r="I298" s="12"/>
      <c r="J298" s="12">
        <v>10</v>
      </c>
      <c r="K298" s="12">
        <v>367</v>
      </c>
      <c r="L298" s="8" t="str">
        <f>CONCATENATE(A298,"-",B298,"-",C298,"-",D298,"-",E298,"-",F298,"-",G298,"-",H298,"-",I298)</f>
        <v>A-02-02-02-008-007---</v>
      </c>
      <c r="M298" s="14" t="s">
        <v>309</v>
      </c>
      <c r="N298" s="11">
        <v>1500000</v>
      </c>
      <c r="O298" s="141" t="s">
        <v>37</v>
      </c>
      <c r="P298" s="161" t="s">
        <v>444</v>
      </c>
      <c r="Q298" s="223" t="s">
        <v>440</v>
      </c>
      <c r="R298" s="223">
        <v>54</v>
      </c>
      <c r="S298" s="180" t="s">
        <v>919</v>
      </c>
      <c r="T298" s="180">
        <v>30</v>
      </c>
      <c r="U298" s="180" t="s">
        <v>455</v>
      </c>
      <c r="V298" s="180" t="s">
        <v>455</v>
      </c>
      <c r="W298" s="180" t="s">
        <v>455</v>
      </c>
      <c r="X298" s="186">
        <v>43903</v>
      </c>
      <c r="Y298" s="180"/>
      <c r="Z298" s="180"/>
      <c r="AA298" s="180"/>
      <c r="AB298" s="180"/>
    </row>
    <row r="299" spans="1:28" ht="24.75" customHeight="1" x14ac:dyDescent="0.25">
      <c r="A299" s="200" t="s">
        <v>22</v>
      </c>
      <c r="B299" s="12" t="s">
        <v>29</v>
      </c>
      <c r="C299" s="12" t="s">
        <v>29</v>
      </c>
      <c r="D299" s="12" t="s">
        <v>29</v>
      </c>
      <c r="E299" s="12" t="s">
        <v>35</v>
      </c>
      <c r="F299" s="12" t="s">
        <v>47</v>
      </c>
      <c r="G299" s="12"/>
      <c r="H299" s="12"/>
      <c r="I299" s="12"/>
      <c r="J299" s="12">
        <v>10</v>
      </c>
      <c r="K299" s="12">
        <v>368</v>
      </c>
      <c r="L299" s="8" t="str">
        <f t="shared" si="32"/>
        <v>A-02-02-02-008-007---</v>
      </c>
      <c r="M299" s="14" t="s">
        <v>284</v>
      </c>
      <c r="N299" s="11">
        <v>31024560</v>
      </c>
      <c r="O299" s="141" t="s">
        <v>37</v>
      </c>
      <c r="P299" s="161" t="s">
        <v>444</v>
      </c>
      <c r="Q299" s="223"/>
      <c r="R299" s="223" t="s">
        <v>446</v>
      </c>
      <c r="S299" s="180"/>
      <c r="T299" s="186">
        <v>44469</v>
      </c>
      <c r="U299" s="180"/>
      <c r="V299" s="180"/>
      <c r="W299" s="180"/>
      <c r="X299" s="180"/>
      <c r="Y299" s="180"/>
      <c r="Z299" s="180"/>
      <c r="AA299" s="180"/>
      <c r="AB299" s="180"/>
    </row>
    <row r="300" spans="1:28" ht="33" x14ac:dyDescent="0.25">
      <c r="A300" s="200" t="s">
        <v>22</v>
      </c>
      <c r="B300" s="12" t="s">
        <v>29</v>
      </c>
      <c r="C300" s="12" t="s">
        <v>29</v>
      </c>
      <c r="D300" s="12" t="s">
        <v>29</v>
      </c>
      <c r="E300" s="12" t="s">
        <v>35</v>
      </c>
      <c r="F300" s="12" t="s">
        <v>47</v>
      </c>
      <c r="G300" s="12"/>
      <c r="H300" s="12"/>
      <c r="I300" s="12"/>
      <c r="J300" s="12">
        <v>10</v>
      </c>
      <c r="K300" s="12">
        <v>369</v>
      </c>
      <c r="L300" s="8" t="str">
        <f t="shared" si="32"/>
        <v>A-02-02-02-008-007---</v>
      </c>
      <c r="M300" s="14" t="s">
        <v>138</v>
      </c>
      <c r="N300" s="11">
        <v>5000000</v>
      </c>
      <c r="O300" s="141" t="s">
        <v>37</v>
      </c>
      <c r="P300" s="161" t="s">
        <v>444</v>
      </c>
      <c r="Q300" s="223" t="s">
        <v>440</v>
      </c>
      <c r="R300" s="223">
        <v>55</v>
      </c>
      <c r="S300" s="180" t="s">
        <v>929</v>
      </c>
      <c r="T300" s="180">
        <v>15</v>
      </c>
      <c r="U300" s="180" t="s">
        <v>932</v>
      </c>
      <c r="V300" s="180" t="s">
        <v>455</v>
      </c>
      <c r="W300" s="180" t="s">
        <v>455</v>
      </c>
      <c r="X300" s="186">
        <v>44075</v>
      </c>
      <c r="Y300" s="180"/>
      <c r="Z300" s="180"/>
      <c r="AA300" s="180"/>
      <c r="AB300" s="180"/>
    </row>
    <row r="301" spans="1:28" x14ac:dyDescent="0.25">
      <c r="A301" s="200" t="s">
        <v>22</v>
      </c>
      <c r="B301" s="12" t="s">
        <v>29</v>
      </c>
      <c r="C301" s="12" t="s">
        <v>29</v>
      </c>
      <c r="D301" s="12" t="s">
        <v>29</v>
      </c>
      <c r="E301" s="12" t="s">
        <v>35</v>
      </c>
      <c r="F301" s="12" t="s">
        <v>47</v>
      </c>
      <c r="G301" s="12"/>
      <c r="H301" s="12"/>
      <c r="I301" s="12"/>
      <c r="J301" s="12">
        <v>10</v>
      </c>
      <c r="K301" s="12">
        <v>370</v>
      </c>
      <c r="L301" s="8" t="str">
        <f t="shared" si="32"/>
        <v>A-02-02-02-008-007---</v>
      </c>
      <c r="M301" s="14" t="s">
        <v>415</v>
      </c>
      <c r="N301" s="11">
        <v>50000000</v>
      </c>
      <c r="O301" s="141" t="s">
        <v>48</v>
      </c>
      <c r="P301" s="141" t="s">
        <v>48</v>
      </c>
      <c r="Q301" s="223" t="s">
        <v>443</v>
      </c>
      <c r="R301" s="223">
        <v>52</v>
      </c>
      <c r="S301" s="180" t="s">
        <v>919</v>
      </c>
      <c r="T301" s="180">
        <v>90</v>
      </c>
      <c r="U301" s="180" t="s">
        <v>455</v>
      </c>
      <c r="V301" s="180" t="s">
        <v>455</v>
      </c>
      <c r="W301" s="180" t="s">
        <v>455</v>
      </c>
      <c r="X301" s="186">
        <v>43917</v>
      </c>
      <c r="Y301" s="180"/>
      <c r="Z301" s="180"/>
      <c r="AA301" s="180"/>
      <c r="AB301" s="180"/>
    </row>
    <row r="302" spans="1:28" x14ac:dyDescent="0.25">
      <c r="A302" s="200" t="s">
        <v>22</v>
      </c>
      <c r="B302" s="12" t="s">
        <v>29</v>
      </c>
      <c r="C302" s="12" t="s">
        <v>29</v>
      </c>
      <c r="D302" s="12" t="s">
        <v>29</v>
      </c>
      <c r="E302" s="12" t="s">
        <v>35</v>
      </c>
      <c r="F302" s="12" t="s">
        <v>47</v>
      </c>
      <c r="G302" s="12"/>
      <c r="H302" s="12"/>
      <c r="I302" s="12"/>
      <c r="J302" s="12">
        <v>10</v>
      </c>
      <c r="K302" s="12">
        <v>371</v>
      </c>
      <c r="L302" s="8" t="str">
        <f t="shared" si="32"/>
        <v>A-02-02-02-008-007---</v>
      </c>
      <c r="M302" s="14" t="s">
        <v>139</v>
      </c>
      <c r="N302" s="11">
        <v>10000000</v>
      </c>
      <c r="O302" s="141" t="s">
        <v>37</v>
      </c>
      <c r="P302" s="161" t="s">
        <v>444</v>
      </c>
      <c r="Q302" s="223" t="s">
        <v>440</v>
      </c>
      <c r="R302" s="223">
        <v>55</v>
      </c>
      <c r="S302" s="180" t="s">
        <v>929</v>
      </c>
      <c r="T302" s="180">
        <v>15</v>
      </c>
      <c r="U302" s="180" t="s">
        <v>932</v>
      </c>
      <c r="V302" s="180" t="s">
        <v>455</v>
      </c>
      <c r="W302" s="180" t="s">
        <v>455</v>
      </c>
      <c r="X302" s="186">
        <v>44075</v>
      </c>
      <c r="Y302" s="180"/>
      <c r="Z302" s="180"/>
      <c r="AA302" s="180"/>
      <c r="AB302" s="180"/>
    </row>
    <row r="303" spans="1:28" x14ac:dyDescent="0.25">
      <c r="A303" s="200" t="s">
        <v>22</v>
      </c>
      <c r="B303" s="12" t="s">
        <v>29</v>
      </c>
      <c r="C303" s="12" t="s">
        <v>29</v>
      </c>
      <c r="D303" s="12" t="s">
        <v>29</v>
      </c>
      <c r="E303" s="12" t="s">
        <v>35</v>
      </c>
      <c r="F303" s="12" t="s">
        <v>47</v>
      </c>
      <c r="G303" s="12"/>
      <c r="H303" s="12"/>
      <c r="I303" s="12"/>
      <c r="J303" s="12">
        <v>10</v>
      </c>
      <c r="K303" s="12"/>
      <c r="L303" s="8" t="str">
        <f t="shared" si="32"/>
        <v>A-02-02-02-008-007---</v>
      </c>
      <c r="M303" s="13" t="s">
        <v>26</v>
      </c>
      <c r="N303" s="10">
        <f>SUM(N304:N306)</f>
        <v>1574000000</v>
      </c>
      <c r="O303" s="141"/>
      <c r="P303" s="161"/>
      <c r="Q303" s="223"/>
      <c r="R303" s="223"/>
      <c r="S303" s="180"/>
      <c r="T303" s="180"/>
      <c r="U303" s="180"/>
      <c r="V303" s="180"/>
      <c r="W303" s="180"/>
      <c r="X303" s="180"/>
      <c r="Y303" s="180"/>
      <c r="Z303" s="180"/>
      <c r="AA303" s="180"/>
      <c r="AB303" s="180"/>
    </row>
    <row r="304" spans="1:28" ht="18" customHeight="1" x14ac:dyDescent="0.25">
      <c r="A304" s="200" t="s">
        <v>22</v>
      </c>
      <c r="B304" s="12" t="s">
        <v>29</v>
      </c>
      <c r="C304" s="12" t="s">
        <v>29</v>
      </c>
      <c r="D304" s="12" t="s">
        <v>29</v>
      </c>
      <c r="E304" s="12" t="s">
        <v>35</v>
      </c>
      <c r="F304" s="12" t="s">
        <v>47</v>
      </c>
      <c r="G304" s="12"/>
      <c r="H304" s="12"/>
      <c r="I304" s="12"/>
      <c r="J304" s="12">
        <v>10</v>
      </c>
      <c r="K304" s="12">
        <v>372</v>
      </c>
      <c r="L304" s="8" t="str">
        <f>CONCATENATE(A304,"-",B304,"-",C304,"-",D304,"-",E304,"-",F304,"-",G304,"-",H304,"-",I304)</f>
        <v>A-02-02-02-008-007---</v>
      </c>
      <c r="M304" s="14" t="s">
        <v>140</v>
      </c>
      <c r="N304" s="11">
        <v>26000000</v>
      </c>
      <c r="O304" s="141" t="s">
        <v>16</v>
      </c>
      <c r="P304" s="141" t="s">
        <v>16</v>
      </c>
      <c r="Q304" s="223" t="s">
        <v>440</v>
      </c>
      <c r="R304" s="223"/>
      <c r="S304" s="180" t="s">
        <v>935</v>
      </c>
      <c r="T304" s="180">
        <v>90</v>
      </c>
      <c r="U304" s="180"/>
      <c r="V304" s="180"/>
      <c r="W304" s="180"/>
      <c r="X304" s="180"/>
      <c r="Y304" s="180"/>
      <c r="Z304" s="180"/>
      <c r="AA304" s="180"/>
      <c r="AB304" s="180"/>
    </row>
    <row r="305" spans="1:28" ht="33" customHeight="1" x14ac:dyDescent="0.25">
      <c r="A305" s="200" t="s">
        <v>22</v>
      </c>
      <c r="B305" s="12" t="s">
        <v>29</v>
      </c>
      <c r="C305" s="12" t="s">
        <v>29</v>
      </c>
      <c r="D305" s="12" t="s">
        <v>29</v>
      </c>
      <c r="E305" s="12" t="s">
        <v>35</v>
      </c>
      <c r="F305" s="12" t="s">
        <v>47</v>
      </c>
      <c r="G305" s="12"/>
      <c r="H305" s="12"/>
      <c r="I305" s="12"/>
      <c r="J305" s="12">
        <v>10</v>
      </c>
      <c r="K305" s="12">
        <v>373</v>
      </c>
      <c r="L305" s="8" t="str">
        <f t="shared" ref="L305:L331" si="36">CONCATENATE(A305,"-",B305,"-",C305,"-",D305,"-",E305,"-",F305,"-",G305,"-",H305,"-",I305)</f>
        <v>A-02-02-02-008-007---</v>
      </c>
      <c r="M305" s="14" t="s">
        <v>287</v>
      </c>
      <c r="N305" s="11">
        <v>48000000</v>
      </c>
      <c r="O305" s="141" t="s">
        <v>16</v>
      </c>
      <c r="P305" s="141" t="s">
        <v>16</v>
      </c>
      <c r="Q305" s="223" t="s">
        <v>440</v>
      </c>
      <c r="R305" s="223"/>
      <c r="S305" s="180" t="s">
        <v>935</v>
      </c>
      <c r="T305" s="180">
        <v>210</v>
      </c>
      <c r="U305" s="180"/>
      <c r="V305" s="180"/>
      <c r="W305" s="180"/>
      <c r="X305" s="180"/>
      <c r="Y305" s="180"/>
      <c r="Z305" s="180"/>
      <c r="AA305" s="180"/>
      <c r="AB305" s="180"/>
    </row>
    <row r="306" spans="1:28" ht="33" x14ac:dyDescent="0.25">
      <c r="A306" s="200" t="s">
        <v>22</v>
      </c>
      <c r="B306" s="12" t="s">
        <v>29</v>
      </c>
      <c r="C306" s="12" t="s">
        <v>29</v>
      </c>
      <c r="D306" s="12" t="s">
        <v>29</v>
      </c>
      <c r="E306" s="12" t="s">
        <v>35</v>
      </c>
      <c r="F306" s="12" t="s">
        <v>47</v>
      </c>
      <c r="G306" s="12"/>
      <c r="H306" s="12"/>
      <c r="I306" s="12"/>
      <c r="J306" s="12">
        <v>10</v>
      </c>
      <c r="K306" s="12">
        <v>374</v>
      </c>
      <c r="L306" s="8" t="str">
        <f t="shared" si="36"/>
        <v>A-02-02-02-008-007---</v>
      </c>
      <c r="M306" s="14" t="s">
        <v>286</v>
      </c>
      <c r="N306" s="11">
        <v>1500000000</v>
      </c>
      <c r="O306" s="141" t="s">
        <v>70</v>
      </c>
      <c r="P306" s="141" t="s">
        <v>70</v>
      </c>
      <c r="Q306" s="223" t="s">
        <v>440</v>
      </c>
      <c r="R306" s="223"/>
      <c r="S306" s="180" t="s">
        <v>919</v>
      </c>
      <c r="T306" s="180">
        <v>270</v>
      </c>
      <c r="U306" s="180"/>
      <c r="V306" s="180"/>
      <c r="W306" s="180"/>
      <c r="X306" s="180"/>
      <c r="Y306" s="180"/>
      <c r="Z306" s="180"/>
      <c r="AA306" s="180"/>
      <c r="AB306" s="180"/>
    </row>
    <row r="307" spans="1:28" s="7" customFormat="1" x14ac:dyDescent="0.25">
      <c r="A307" s="196" t="s">
        <v>22</v>
      </c>
      <c r="B307" s="15" t="s">
        <v>29</v>
      </c>
      <c r="C307" s="15" t="s">
        <v>29</v>
      </c>
      <c r="D307" s="15" t="s">
        <v>29</v>
      </c>
      <c r="E307" s="15" t="s">
        <v>106</v>
      </c>
      <c r="F307" s="15"/>
      <c r="G307" s="15"/>
      <c r="H307" s="15"/>
      <c r="I307" s="15"/>
      <c r="J307" s="15">
        <v>10</v>
      </c>
      <c r="K307" s="15"/>
      <c r="L307" s="8" t="str">
        <f t="shared" si="36"/>
        <v>A-02-02-02-009----</v>
      </c>
      <c r="M307" s="13" t="s">
        <v>142</v>
      </c>
      <c r="N307" s="10">
        <f>+N308+N316+N321+N326</f>
        <v>83699905853</v>
      </c>
      <c r="O307" s="140"/>
      <c r="P307" s="40"/>
      <c r="Q307" s="221"/>
      <c r="R307" s="221"/>
      <c r="S307" s="179"/>
      <c r="T307" s="179"/>
      <c r="U307" s="179"/>
      <c r="V307" s="179"/>
      <c r="W307" s="179"/>
      <c r="X307" s="179"/>
      <c r="Y307" s="179"/>
      <c r="Z307" s="179"/>
      <c r="AA307" s="179"/>
      <c r="AB307" s="179"/>
    </row>
    <row r="308" spans="1:28" s="7" customFormat="1" x14ac:dyDescent="0.25">
      <c r="A308" s="200" t="s">
        <v>22</v>
      </c>
      <c r="B308" s="12" t="s">
        <v>29</v>
      </c>
      <c r="C308" s="12" t="s">
        <v>29</v>
      </c>
      <c r="D308" s="12" t="s">
        <v>29</v>
      </c>
      <c r="E308" s="12" t="s">
        <v>106</v>
      </c>
      <c r="F308" s="12" t="s">
        <v>50</v>
      </c>
      <c r="G308" s="12"/>
      <c r="H308" s="12"/>
      <c r="I308" s="12"/>
      <c r="J308" s="15">
        <v>10</v>
      </c>
      <c r="K308" s="12"/>
      <c r="L308" s="8" t="str">
        <f t="shared" si="36"/>
        <v>A-02-02-02-009-002---</v>
      </c>
      <c r="M308" s="14" t="s">
        <v>369</v>
      </c>
      <c r="N308" s="10">
        <f>SUM(N309:N310)</f>
        <v>3584343716</v>
      </c>
      <c r="O308" s="140"/>
      <c r="P308" s="40"/>
      <c r="Q308" s="221"/>
      <c r="R308" s="221"/>
      <c r="S308" s="179"/>
      <c r="T308" s="179"/>
      <c r="U308" s="179"/>
      <c r="V308" s="179"/>
      <c r="W308" s="179"/>
      <c r="X308" s="179"/>
      <c r="Y308" s="179"/>
      <c r="Z308" s="179"/>
      <c r="AA308" s="179"/>
      <c r="AB308" s="179"/>
    </row>
    <row r="309" spans="1:28" x14ac:dyDescent="0.25">
      <c r="A309" s="200" t="s">
        <v>22</v>
      </c>
      <c r="B309" s="12" t="s">
        <v>29</v>
      </c>
      <c r="C309" s="12" t="s">
        <v>29</v>
      </c>
      <c r="D309" s="12" t="s">
        <v>29</v>
      </c>
      <c r="E309" s="12" t="s">
        <v>106</v>
      </c>
      <c r="F309" s="12" t="s">
        <v>50</v>
      </c>
      <c r="G309" s="12"/>
      <c r="H309" s="12"/>
      <c r="I309" s="12"/>
      <c r="J309" s="12">
        <v>10</v>
      </c>
      <c r="K309" s="12">
        <v>375</v>
      </c>
      <c r="L309" s="8" t="str">
        <f t="shared" si="36"/>
        <v>A-02-02-02-009-002---</v>
      </c>
      <c r="M309" s="14" t="s">
        <v>144</v>
      </c>
      <c r="N309" s="11">
        <v>170000000</v>
      </c>
      <c r="O309" s="141" t="s">
        <v>27</v>
      </c>
      <c r="P309" s="161" t="s">
        <v>27</v>
      </c>
      <c r="Q309" s="223" t="s">
        <v>457</v>
      </c>
      <c r="R309" s="223"/>
      <c r="S309" s="180" t="s">
        <v>935</v>
      </c>
      <c r="T309" s="180">
        <v>210</v>
      </c>
      <c r="U309" s="180" t="s">
        <v>455</v>
      </c>
      <c r="V309" s="180" t="s">
        <v>455</v>
      </c>
      <c r="W309" s="180" t="s">
        <v>455</v>
      </c>
      <c r="X309" s="186">
        <v>43924</v>
      </c>
      <c r="Y309" s="180"/>
      <c r="Z309" s="180"/>
      <c r="AA309" s="180"/>
      <c r="AB309" s="180"/>
    </row>
    <row r="310" spans="1:28" x14ac:dyDescent="0.25">
      <c r="A310" s="200" t="s">
        <v>22</v>
      </c>
      <c r="B310" s="12" t="s">
        <v>29</v>
      </c>
      <c r="C310" s="12" t="s">
        <v>29</v>
      </c>
      <c r="D310" s="12" t="s">
        <v>29</v>
      </c>
      <c r="E310" s="12" t="s">
        <v>106</v>
      </c>
      <c r="F310" s="12" t="s">
        <v>50</v>
      </c>
      <c r="G310" s="12"/>
      <c r="H310" s="12"/>
      <c r="I310" s="12"/>
      <c r="J310" s="15">
        <v>10</v>
      </c>
      <c r="K310" s="12"/>
      <c r="L310" s="8" t="str">
        <f t="shared" si="36"/>
        <v>A-02-02-02-009-002---</v>
      </c>
      <c r="M310" s="13" t="s">
        <v>26</v>
      </c>
      <c r="N310" s="10">
        <f>SUM(N311:N315)</f>
        <v>3414343716</v>
      </c>
      <c r="O310" s="141"/>
      <c r="P310" s="161"/>
      <c r="Q310" s="223"/>
      <c r="R310" s="223"/>
      <c r="S310" s="180"/>
      <c r="T310" s="180"/>
      <c r="U310" s="180"/>
      <c r="V310" s="180"/>
      <c r="W310" s="180"/>
      <c r="X310" s="180"/>
      <c r="Y310" s="180"/>
      <c r="Z310" s="180"/>
      <c r="AA310" s="180"/>
      <c r="AB310" s="180"/>
    </row>
    <row r="311" spans="1:28" ht="33" customHeight="1" x14ac:dyDescent="0.25">
      <c r="A311" s="200" t="s">
        <v>22</v>
      </c>
      <c r="B311" s="12" t="s">
        <v>29</v>
      </c>
      <c r="C311" s="12" t="s">
        <v>29</v>
      </c>
      <c r="D311" s="12" t="s">
        <v>29</v>
      </c>
      <c r="E311" s="12" t="s">
        <v>106</v>
      </c>
      <c r="F311" s="12" t="s">
        <v>50</v>
      </c>
      <c r="G311" s="12"/>
      <c r="H311" s="12"/>
      <c r="I311" s="12"/>
      <c r="J311" s="12">
        <v>10</v>
      </c>
      <c r="K311" s="12">
        <v>376</v>
      </c>
      <c r="L311" s="8" t="str">
        <f>CONCATENATE(A311,"-",B311,"-",C311,"-",D311,"-",E311,"-",F311,"-",G311,"-",H311,"-",I311)</f>
        <v>A-02-02-02-009-002---</v>
      </c>
      <c r="M311" s="14" t="s">
        <v>145</v>
      </c>
      <c r="N311" s="11">
        <v>1409775910</v>
      </c>
      <c r="O311" s="141" t="s">
        <v>16</v>
      </c>
      <c r="P311" s="141" t="s">
        <v>16</v>
      </c>
      <c r="Q311" s="223" t="s">
        <v>440</v>
      </c>
      <c r="R311" s="223"/>
      <c r="S311" s="180" t="s">
        <v>917</v>
      </c>
      <c r="T311" s="180">
        <v>360</v>
      </c>
      <c r="U311" s="180"/>
      <c r="V311" s="180"/>
      <c r="W311" s="180"/>
      <c r="X311" s="180"/>
      <c r="Y311" s="180"/>
      <c r="Z311" s="180"/>
      <c r="AA311" s="180"/>
      <c r="AB311" s="180"/>
    </row>
    <row r="312" spans="1:28" ht="33" customHeight="1" x14ac:dyDescent="0.25">
      <c r="A312" s="200" t="s">
        <v>22</v>
      </c>
      <c r="B312" s="12" t="s">
        <v>29</v>
      </c>
      <c r="C312" s="12" t="s">
        <v>29</v>
      </c>
      <c r="D312" s="12" t="s">
        <v>29</v>
      </c>
      <c r="E312" s="12" t="s">
        <v>106</v>
      </c>
      <c r="F312" s="12" t="s">
        <v>50</v>
      </c>
      <c r="G312" s="12"/>
      <c r="H312" s="12"/>
      <c r="I312" s="12"/>
      <c r="J312" s="12">
        <v>10</v>
      </c>
      <c r="K312" s="12">
        <v>377</v>
      </c>
      <c r="L312" s="8" t="str">
        <f>CONCATENATE(A312,"-",B312,"-",C312,"-",D312,"-",E312,"-",F312,"-",G312,"-",H312,"-",I312)</f>
        <v>A-02-02-02-009-002---</v>
      </c>
      <c r="M312" s="14" t="s">
        <v>288</v>
      </c>
      <c r="N312" s="11">
        <f>421202428+1092849542</f>
        <v>1514051970</v>
      </c>
      <c r="O312" s="141" t="s">
        <v>16</v>
      </c>
      <c r="P312" s="141" t="s">
        <v>16</v>
      </c>
      <c r="Q312" s="223" t="s">
        <v>440</v>
      </c>
      <c r="R312" s="223"/>
      <c r="S312" s="180" t="s">
        <v>917</v>
      </c>
      <c r="T312" s="180">
        <v>360</v>
      </c>
      <c r="U312" s="180"/>
      <c r="V312" s="180"/>
      <c r="W312" s="180"/>
      <c r="X312" s="180"/>
      <c r="Y312" s="180"/>
      <c r="Z312" s="180"/>
      <c r="AA312" s="180"/>
      <c r="AB312" s="180"/>
    </row>
    <row r="313" spans="1:28" ht="27" customHeight="1" x14ac:dyDescent="0.25">
      <c r="A313" s="200" t="s">
        <v>22</v>
      </c>
      <c r="B313" s="12" t="s">
        <v>29</v>
      </c>
      <c r="C313" s="12" t="s">
        <v>29</v>
      </c>
      <c r="D313" s="12" t="s">
        <v>29</v>
      </c>
      <c r="E313" s="12" t="s">
        <v>106</v>
      </c>
      <c r="F313" s="12" t="s">
        <v>50</v>
      </c>
      <c r="G313" s="12"/>
      <c r="H313" s="12"/>
      <c r="I313" s="12"/>
      <c r="J313" s="12">
        <v>10</v>
      </c>
      <c r="K313" s="12">
        <v>378</v>
      </c>
      <c r="L313" s="8" t="str">
        <f>CONCATENATE(A313,"-",B313,"-",C313,"-",D313,"-",E313,"-",F313,"-",G313,"-",H313,"-",I313)</f>
        <v>A-02-02-02-009-002---</v>
      </c>
      <c r="M313" s="14" t="s">
        <v>146</v>
      </c>
      <c r="N313" s="11">
        <v>145713272</v>
      </c>
      <c r="O313" s="141" t="s">
        <v>16</v>
      </c>
      <c r="P313" s="141" t="s">
        <v>16</v>
      </c>
      <c r="Q313" s="223" t="s">
        <v>440</v>
      </c>
      <c r="R313" s="223"/>
      <c r="S313" s="180" t="s">
        <v>917</v>
      </c>
      <c r="T313" s="180">
        <v>360</v>
      </c>
      <c r="U313" s="180"/>
      <c r="V313" s="180"/>
      <c r="W313" s="180"/>
      <c r="X313" s="180"/>
      <c r="Y313" s="180"/>
      <c r="Z313" s="180"/>
      <c r="AA313" s="180"/>
      <c r="AB313" s="180"/>
    </row>
    <row r="314" spans="1:28" ht="18" customHeight="1" x14ac:dyDescent="0.25">
      <c r="A314" s="200" t="s">
        <v>22</v>
      </c>
      <c r="B314" s="12" t="s">
        <v>29</v>
      </c>
      <c r="C314" s="12" t="s">
        <v>29</v>
      </c>
      <c r="D314" s="12" t="s">
        <v>29</v>
      </c>
      <c r="E314" s="12" t="s">
        <v>106</v>
      </c>
      <c r="F314" s="12" t="s">
        <v>50</v>
      </c>
      <c r="G314" s="12"/>
      <c r="H314" s="12"/>
      <c r="I314" s="12"/>
      <c r="J314" s="12">
        <v>10</v>
      </c>
      <c r="K314" s="12">
        <v>379</v>
      </c>
      <c r="L314" s="8" t="str">
        <f>CONCATENATE(A314,"-",B314,"-",C314,"-",D314,"-",E314,"-",F314,"-",G314,"-",H314,"-",I314)</f>
        <v>A-02-02-02-009-002---</v>
      </c>
      <c r="M314" s="14" t="s">
        <v>147</v>
      </c>
      <c r="N314" s="11">
        <v>144802564</v>
      </c>
      <c r="O314" s="141" t="s">
        <v>16</v>
      </c>
      <c r="P314" s="141" t="s">
        <v>16</v>
      </c>
      <c r="Q314" s="223" t="s">
        <v>440</v>
      </c>
      <c r="R314" s="223"/>
      <c r="S314" s="180" t="s">
        <v>917</v>
      </c>
      <c r="T314" s="180">
        <v>360</v>
      </c>
      <c r="U314" s="180"/>
      <c r="V314" s="180"/>
      <c r="W314" s="180"/>
      <c r="X314" s="180"/>
      <c r="Y314" s="180"/>
      <c r="Z314" s="180"/>
      <c r="AA314" s="180"/>
      <c r="AB314" s="180"/>
    </row>
    <row r="315" spans="1:28" ht="33" customHeight="1" x14ac:dyDescent="0.25">
      <c r="A315" s="200" t="s">
        <v>22</v>
      </c>
      <c r="B315" s="12" t="s">
        <v>29</v>
      </c>
      <c r="C315" s="12" t="s">
        <v>29</v>
      </c>
      <c r="D315" s="12" t="s">
        <v>29</v>
      </c>
      <c r="E315" s="12" t="s">
        <v>106</v>
      </c>
      <c r="F315" s="12" t="s">
        <v>50</v>
      </c>
      <c r="G315" s="12"/>
      <c r="H315" s="12"/>
      <c r="I315" s="12"/>
      <c r="J315" s="12">
        <v>10</v>
      </c>
      <c r="K315" s="12">
        <v>380</v>
      </c>
      <c r="L315" s="8" t="str">
        <f>CONCATENATE(A315,"-",B315,"-",C315,"-",D315,"-",E315,"-",F315,"-",G315,"-",H315,"-",I315)</f>
        <v>A-02-02-02-009-002---</v>
      </c>
      <c r="M315" s="14" t="s">
        <v>148</v>
      </c>
      <c r="N315" s="11">
        <v>200000000</v>
      </c>
      <c r="O315" s="141" t="s">
        <v>16</v>
      </c>
      <c r="P315" s="141" t="s">
        <v>16</v>
      </c>
      <c r="Q315" s="223" t="s">
        <v>440</v>
      </c>
      <c r="R315" s="223"/>
      <c r="S315" s="180" t="s">
        <v>935</v>
      </c>
      <c r="T315" s="180">
        <v>240</v>
      </c>
      <c r="U315" s="180"/>
      <c r="V315" s="180"/>
      <c r="W315" s="180"/>
      <c r="X315" s="180"/>
      <c r="Y315" s="180"/>
      <c r="Z315" s="180"/>
      <c r="AA315" s="180"/>
      <c r="AB315" s="180"/>
    </row>
    <row r="316" spans="1:28" ht="33" x14ac:dyDescent="0.25">
      <c r="A316" s="200" t="s">
        <v>22</v>
      </c>
      <c r="B316" s="12" t="s">
        <v>29</v>
      </c>
      <c r="C316" s="12" t="s">
        <v>29</v>
      </c>
      <c r="D316" s="12" t="s">
        <v>29</v>
      </c>
      <c r="E316" s="12" t="s">
        <v>106</v>
      </c>
      <c r="F316" s="12" t="s">
        <v>33</v>
      </c>
      <c r="G316" s="12"/>
      <c r="H316" s="12"/>
      <c r="I316" s="12"/>
      <c r="J316" s="15">
        <v>10</v>
      </c>
      <c r="K316" s="12"/>
      <c r="L316" s="8" t="str">
        <f t="shared" ref="L316" si="37">CONCATENATE(A316,"-",B316,"-",C316,"-",D316,"-",E316,"-",F316,"-",G316,"-",H316,"-",I316)</f>
        <v>A-02-02-02-009-003---</v>
      </c>
      <c r="M316" s="14" t="s">
        <v>370</v>
      </c>
      <c r="N316" s="10">
        <f>SUM(N317:N318)</f>
        <v>210000000</v>
      </c>
      <c r="O316" s="141"/>
      <c r="P316" s="161"/>
      <c r="Q316" s="223"/>
      <c r="R316" s="223"/>
      <c r="S316" s="180"/>
      <c r="T316" s="180"/>
      <c r="U316" s="180"/>
      <c r="V316" s="180"/>
      <c r="W316" s="180"/>
      <c r="X316" s="180"/>
      <c r="Y316" s="180"/>
      <c r="Z316" s="180"/>
      <c r="AA316" s="180"/>
      <c r="AB316" s="180"/>
    </row>
    <row r="317" spans="1:28" x14ac:dyDescent="0.25">
      <c r="A317" s="200" t="s">
        <v>22</v>
      </c>
      <c r="B317" s="12" t="s">
        <v>29</v>
      </c>
      <c r="C317" s="12" t="s">
        <v>29</v>
      </c>
      <c r="D317" s="12" t="s">
        <v>29</v>
      </c>
      <c r="E317" s="12" t="s">
        <v>106</v>
      </c>
      <c r="F317" s="12" t="s">
        <v>33</v>
      </c>
      <c r="G317" s="12"/>
      <c r="H317" s="12"/>
      <c r="I317" s="12"/>
      <c r="J317" s="12">
        <v>10</v>
      </c>
      <c r="K317" s="12">
        <v>381</v>
      </c>
      <c r="L317" s="8" t="str">
        <f>CONCATENATE(A317,"-",B317,"-",C317,"-",D317,"-",E317,"-",F317,"-",G317,"-",H317,"-",I317)</f>
        <v>A-02-02-02-009-003---</v>
      </c>
      <c r="M317" s="14" t="s">
        <v>149</v>
      </c>
      <c r="N317" s="11">
        <v>50000000</v>
      </c>
      <c r="O317" s="141" t="s">
        <v>27</v>
      </c>
      <c r="P317" s="161" t="s">
        <v>460</v>
      </c>
      <c r="Q317" s="223" t="s">
        <v>440</v>
      </c>
      <c r="R317" s="223">
        <v>57</v>
      </c>
      <c r="S317" s="180" t="s">
        <v>914</v>
      </c>
      <c r="T317" s="180">
        <v>300</v>
      </c>
      <c r="U317" s="180" t="s">
        <v>455</v>
      </c>
      <c r="V317" s="180" t="s">
        <v>455</v>
      </c>
      <c r="W317" s="180" t="s">
        <v>455</v>
      </c>
      <c r="X317" s="186">
        <v>43868</v>
      </c>
      <c r="Y317" s="180"/>
      <c r="Z317" s="180"/>
      <c r="AA317" s="180"/>
      <c r="AB317" s="180"/>
    </row>
    <row r="318" spans="1:28" x14ac:dyDescent="0.25">
      <c r="A318" s="200" t="s">
        <v>22</v>
      </c>
      <c r="B318" s="12" t="s">
        <v>29</v>
      </c>
      <c r="C318" s="12" t="s">
        <v>29</v>
      </c>
      <c r="D318" s="12" t="s">
        <v>29</v>
      </c>
      <c r="E318" s="12" t="s">
        <v>106</v>
      </c>
      <c r="F318" s="12" t="s">
        <v>33</v>
      </c>
      <c r="G318" s="12"/>
      <c r="H318" s="12"/>
      <c r="I318" s="12"/>
      <c r="J318" s="15">
        <v>10</v>
      </c>
      <c r="K318" s="12"/>
      <c r="L318" s="8" t="str">
        <f t="shared" ref="L318:L319" si="38">CONCATENATE(A318,"-",B318,"-",C318,"-",D318,"-",E318,"-",F318,"-",G318,"-",H318,"-",I318)</f>
        <v>A-02-02-02-009-003---</v>
      </c>
      <c r="M318" s="13" t="s">
        <v>26</v>
      </c>
      <c r="N318" s="10">
        <f>SUM(N319:N320)</f>
        <v>160000000</v>
      </c>
      <c r="O318" s="141"/>
      <c r="P318" s="161"/>
      <c r="Q318" s="223"/>
      <c r="R318" s="223"/>
      <c r="S318" s="180"/>
      <c r="T318" s="180"/>
      <c r="U318" s="180"/>
      <c r="V318" s="180"/>
      <c r="W318" s="180"/>
      <c r="X318" s="180"/>
      <c r="Y318" s="180"/>
      <c r="Z318" s="180"/>
      <c r="AA318" s="180"/>
      <c r="AB318" s="180"/>
    </row>
    <row r="319" spans="1:28" x14ac:dyDescent="0.25">
      <c r="A319" s="200" t="s">
        <v>22</v>
      </c>
      <c r="B319" s="12" t="s">
        <v>29</v>
      </c>
      <c r="C319" s="12" t="s">
        <v>29</v>
      </c>
      <c r="D319" s="12" t="s">
        <v>29</v>
      </c>
      <c r="E319" s="12" t="s">
        <v>106</v>
      </c>
      <c r="F319" s="12" t="s">
        <v>33</v>
      </c>
      <c r="G319" s="203"/>
      <c r="H319" s="203"/>
      <c r="I319" s="203"/>
      <c r="J319" s="12">
        <v>10</v>
      </c>
      <c r="K319" s="12">
        <v>382</v>
      </c>
      <c r="L319" s="8" t="str">
        <f t="shared" si="38"/>
        <v>A-02-02-02-009-003---</v>
      </c>
      <c r="M319" s="14" t="s">
        <v>149</v>
      </c>
      <c r="N319" s="43">
        <v>80000000</v>
      </c>
      <c r="O319" s="141" t="s">
        <v>27</v>
      </c>
      <c r="P319" s="161" t="s">
        <v>44</v>
      </c>
      <c r="Q319" s="223" t="s">
        <v>440</v>
      </c>
      <c r="R319" s="223"/>
      <c r="S319" s="180" t="s">
        <v>914</v>
      </c>
      <c r="T319" s="180">
        <v>300</v>
      </c>
      <c r="U319" s="180"/>
      <c r="V319" s="180"/>
      <c r="W319" s="180"/>
      <c r="X319" s="180"/>
      <c r="Y319" s="180"/>
      <c r="Z319" s="180"/>
      <c r="AA319" s="180"/>
      <c r="AB319" s="180"/>
    </row>
    <row r="320" spans="1:28" ht="33" x14ac:dyDescent="0.25">
      <c r="A320" s="200" t="s">
        <v>22</v>
      </c>
      <c r="B320" s="12" t="s">
        <v>29</v>
      </c>
      <c r="C320" s="12" t="s">
        <v>29</v>
      </c>
      <c r="D320" s="12" t="s">
        <v>29</v>
      </c>
      <c r="E320" s="12" t="s">
        <v>106</v>
      </c>
      <c r="F320" s="12" t="s">
        <v>33</v>
      </c>
      <c r="G320" s="12"/>
      <c r="H320" s="12"/>
      <c r="I320" s="12"/>
      <c r="J320" s="12">
        <v>10</v>
      </c>
      <c r="K320" s="12">
        <v>383</v>
      </c>
      <c r="L320" s="8" t="str">
        <f>CONCATENATE(A320,"-",B320,"-",C320,"-",D320,"-",E320,"-",F320,"-",G320,"-",H320,"-",I320)</f>
        <v>A-02-02-02-009-003---</v>
      </c>
      <c r="M320" s="14" t="s">
        <v>312</v>
      </c>
      <c r="N320" s="11">
        <v>80000000</v>
      </c>
      <c r="O320" s="141" t="s">
        <v>27</v>
      </c>
      <c r="P320" s="161" t="s">
        <v>44</v>
      </c>
      <c r="Q320" s="223" t="s">
        <v>440</v>
      </c>
      <c r="R320" s="223"/>
      <c r="S320" s="180" t="s">
        <v>914</v>
      </c>
      <c r="T320" s="180">
        <v>300</v>
      </c>
      <c r="U320" s="180"/>
      <c r="V320" s="180"/>
      <c r="W320" s="180"/>
      <c r="X320" s="180"/>
      <c r="Y320" s="180"/>
      <c r="Z320" s="180"/>
      <c r="AA320" s="180"/>
      <c r="AB320" s="180"/>
    </row>
    <row r="321" spans="1:28" ht="49.5" x14ac:dyDescent="0.25">
      <c r="A321" s="200" t="s">
        <v>22</v>
      </c>
      <c r="B321" s="12" t="s">
        <v>29</v>
      </c>
      <c r="C321" s="12" t="s">
        <v>29</v>
      </c>
      <c r="D321" s="12" t="s">
        <v>29</v>
      </c>
      <c r="E321" s="12" t="s">
        <v>106</v>
      </c>
      <c r="F321" s="12" t="s">
        <v>41</v>
      </c>
      <c r="G321" s="12"/>
      <c r="H321" s="12"/>
      <c r="I321" s="12"/>
      <c r="J321" s="15">
        <v>10</v>
      </c>
      <c r="K321" s="12"/>
      <c r="L321" s="8" t="str">
        <f t="shared" ref="L321" si="39">CONCATENATE(A321,"-",B321,"-",C321,"-",D321,"-",E321,"-",F321,"-",G321,"-",H321,"-",I321)</f>
        <v>A-02-02-02-009-004---</v>
      </c>
      <c r="M321" s="14" t="s">
        <v>371</v>
      </c>
      <c r="N321" s="228">
        <f>SUM(N322:N323)</f>
        <v>79105562137</v>
      </c>
      <c r="O321" s="141"/>
      <c r="P321" s="161"/>
      <c r="Q321" s="223"/>
      <c r="R321" s="223"/>
      <c r="S321" s="180"/>
      <c r="T321" s="180"/>
      <c r="U321" s="180"/>
      <c r="V321" s="180"/>
      <c r="W321" s="180"/>
      <c r="X321" s="180"/>
      <c r="Y321" s="180"/>
      <c r="Z321" s="180"/>
      <c r="AA321" s="180"/>
      <c r="AB321" s="180"/>
    </row>
    <row r="322" spans="1:28" x14ac:dyDescent="0.25">
      <c r="A322" s="200" t="s">
        <v>22</v>
      </c>
      <c r="B322" s="12" t="s">
        <v>29</v>
      </c>
      <c r="C322" s="12" t="s">
        <v>29</v>
      </c>
      <c r="D322" s="12" t="s">
        <v>29</v>
      </c>
      <c r="E322" s="12" t="s">
        <v>106</v>
      </c>
      <c r="F322" s="12" t="s">
        <v>41</v>
      </c>
      <c r="G322" s="12"/>
      <c r="H322" s="12"/>
      <c r="I322" s="12"/>
      <c r="J322" s="12">
        <v>10</v>
      </c>
      <c r="K322" s="12">
        <v>384</v>
      </c>
      <c r="L322" s="8" t="str">
        <f>CONCATENATE(A322,"-",B322,"-",C322,"-",D322,"-",E322,"-",F322,"-",G322,"-",H322,"-",I322)</f>
        <v>A-02-02-02-009-004---</v>
      </c>
      <c r="M322" s="14" t="s">
        <v>150</v>
      </c>
      <c r="N322" s="11">
        <f>76704562137+2200000000</f>
        <v>78904562137</v>
      </c>
      <c r="O322" s="141" t="s">
        <v>37</v>
      </c>
      <c r="P322" s="161" t="s">
        <v>444</v>
      </c>
      <c r="Q322" s="223" t="s">
        <v>457</v>
      </c>
      <c r="R322" s="223"/>
      <c r="S322" s="180"/>
      <c r="T322" s="180"/>
      <c r="U322" s="180"/>
      <c r="V322" s="180"/>
      <c r="W322" s="180"/>
      <c r="X322" s="180"/>
      <c r="Y322" s="180"/>
      <c r="Z322" s="180"/>
      <c r="AA322" s="180"/>
      <c r="AB322" s="180"/>
    </row>
    <row r="323" spans="1:28" x14ac:dyDescent="0.25">
      <c r="A323" s="200" t="s">
        <v>22</v>
      </c>
      <c r="B323" s="12" t="s">
        <v>29</v>
      </c>
      <c r="C323" s="12" t="s">
        <v>29</v>
      </c>
      <c r="D323" s="12" t="s">
        <v>29</v>
      </c>
      <c r="E323" s="12" t="s">
        <v>106</v>
      </c>
      <c r="F323" s="12" t="s">
        <v>41</v>
      </c>
      <c r="G323" s="12"/>
      <c r="H323" s="12"/>
      <c r="I323" s="12"/>
      <c r="J323" s="15">
        <v>10</v>
      </c>
      <c r="K323" s="12"/>
      <c r="L323" s="8" t="str">
        <f>CONCATENATE(A323,"-",B323,"-",C323,"-",D323,"-",E323,"-",F323,"-",G323,"-",H323,"-",I323)</f>
        <v>A-02-02-02-009-004---</v>
      </c>
      <c r="M323" s="13" t="s">
        <v>26</v>
      </c>
      <c r="N323" s="10">
        <f>SUM(N324:N325)</f>
        <v>201000000</v>
      </c>
      <c r="O323" s="141"/>
      <c r="P323" s="161"/>
      <c r="Q323" s="223"/>
      <c r="R323" s="223"/>
      <c r="S323" s="180"/>
      <c r="T323" s="180"/>
      <c r="U323" s="180"/>
      <c r="V323" s="180"/>
      <c r="W323" s="180"/>
      <c r="X323" s="180"/>
      <c r="Y323" s="180"/>
      <c r="Z323" s="180"/>
      <c r="AA323" s="180"/>
      <c r="AB323" s="180"/>
    </row>
    <row r="324" spans="1:28" ht="33" x14ac:dyDescent="0.25">
      <c r="A324" s="200" t="s">
        <v>22</v>
      </c>
      <c r="B324" s="12" t="s">
        <v>29</v>
      </c>
      <c r="C324" s="12" t="s">
        <v>29</v>
      </c>
      <c r="D324" s="12" t="s">
        <v>29</v>
      </c>
      <c r="E324" s="12" t="s">
        <v>106</v>
      </c>
      <c r="F324" s="12" t="s">
        <v>41</v>
      </c>
      <c r="G324" s="203"/>
      <c r="H324" s="203"/>
      <c r="I324" s="203"/>
      <c r="J324" s="12">
        <v>10</v>
      </c>
      <c r="K324" s="12">
        <v>385</v>
      </c>
      <c r="L324" s="8" t="str">
        <f>CONCATENATE(A324,"-",B324,"-",C324,"-",D324,"-",E324,"-",F324,"-",G324,"-",H324,"-",I324)</f>
        <v>A-02-02-02-009-004---</v>
      </c>
      <c r="M324" s="14" t="s">
        <v>336</v>
      </c>
      <c r="N324" s="43">
        <v>200000000</v>
      </c>
      <c r="O324" s="141" t="s">
        <v>16</v>
      </c>
      <c r="P324" s="141" t="s">
        <v>16</v>
      </c>
      <c r="Q324" s="223" t="s">
        <v>440</v>
      </c>
      <c r="R324" s="223"/>
      <c r="S324" s="180"/>
      <c r="T324" s="180"/>
      <c r="U324" s="180"/>
      <c r="V324" s="180"/>
      <c r="W324" s="180"/>
      <c r="X324" s="180"/>
      <c r="Y324" s="180"/>
      <c r="Z324" s="180"/>
      <c r="AA324" s="180"/>
      <c r="AB324" s="180"/>
    </row>
    <row r="325" spans="1:28" ht="18" customHeight="1" x14ac:dyDescent="0.25">
      <c r="A325" s="200" t="s">
        <v>22</v>
      </c>
      <c r="B325" s="12" t="s">
        <v>29</v>
      </c>
      <c r="C325" s="12" t="s">
        <v>29</v>
      </c>
      <c r="D325" s="12" t="s">
        <v>29</v>
      </c>
      <c r="E325" s="12" t="s">
        <v>106</v>
      </c>
      <c r="F325" s="12" t="s">
        <v>41</v>
      </c>
      <c r="G325" s="12"/>
      <c r="H325" s="12"/>
      <c r="I325" s="12"/>
      <c r="J325" s="12">
        <v>10</v>
      </c>
      <c r="K325" s="12">
        <v>386</v>
      </c>
      <c r="L325" s="8" t="str">
        <f t="shared" ref="L325:L328" si="40">CONCATENATE(A325,"-",B325,"-",C325,"-",D325,"-",E325,"-",F325,"-",G325,"-",H325,"-",I325)</f>
        <v>A-02-02-02-009-004---</v>
      </c>
      <c r="M325" s="14" t="s">
        <v>151</v>
      </c>
      <c r="N325" s="11">
        <v>1000000</v>
      </c>
      <c r="O325" s="141" t="s">
        <v>16</v>
      </c>
      <c r="P325" s="141" t="s">
        <v>16</v>
      </c>
      <c r="Q325" s="223" t="s">
        <v>440</v>
      </c>
      <c r="R325" s="223"/>
      <c r="S325" s="180" t="s">
        <v>914</v>
      </c>
      <c r="T325" s="180">
        <v>330</v>
      </c>
      <c r="U325" s="180"/>
      <c r="V325" s="180"/>
      <c r="W325" s="180"/>
      <c r="X325" s="180"/>
      <c r="Y325" s="180"/>
      <c r="Z325" s="180"/>
      <c r="AA325" s="180"/>
      <c r="AB325" s="180"/>
    </row>
    <row r="326" spans="1:28" x14ac:dyDescent="0.25">
      <c r="A326" s="200" t="s">
        <v>22</v>
      </c>
      <c r="B326" s="12" t="s">
        <v>29</v>
      </c>
      <c r="C326" s="12" t="s">
        <v>29</v>
      </c>
      <c r="D326" s="12" t="s">
        <v>29</v>
      </c>
      <c r="E326" s="12" t="s">
        <v>106</v>
      </c>
      <c r="F326" s="12" t="s">
        <v>49</v>
      </c>
      <c r="G326" s="12"/>
      <c r="H326" s="12"/>
      <c r="I326" s="12"/>
      <c r="J326" s="15">
        <v>10</v>
      </c>
      <c r="K326" s="12"/>
      <c r="L326" s="8" t="str">
        <f t="shared" si="40"/>
        <v>A-02-02-02-009-006---</v>
      </c>
      <c r="M326" s="14" t="s">
        <v>372</v>
      </c>
      <c r="N326" s="48">
        <f>SUM(N327:N328)</f>
        <v>800000000</v>
      </c>
      <c r="O326" s="141"/>
      <c r="P326" s="161"/>
      <c r="Q326" s="223"/>
      <c r="R326" s="223"/>
      <c r="S326" s="180"/>
      <c r="T326" s="180"/>
      <c r="U326" s="180"/>
      <c r="V326" s="180"/>
      <c r="W326" s="180"/>
      <c r="X326" s="180"/>
      <c r="Y326" s="180"/>
      <c r="Z326" s="180"/>
      <c r="AA326" s="180"/>
      <c r="AB326" s="180"/>
    </row>
    <row r="327" spans="1:28" x14ac:dyDescent="0.25">
      <c r="A327" s="200" t="s">
        <v>22</v>
      </c>
      <c r="B327" s="12" t="s">
        <v>29</v>
      </c>
      <c r="C327" s="12" t="s">
        <v>29</v>
      </c>
      <c r="D327" s="12" t="s">
        <v>29</v>
      </c>
      <c r="E327" s="12" t="s">
        <v>106</v>
      </c>
      <c r="F327" s="12" t="s">
        <v>49</v>
      </c>
      <c r="G327" s="12"/>
      <c r="H327" s="12"/>
      <c r="I327" s="12"/>
      <c r="J327" s="12">
        <v>10</v>
      </c>
      <c r="K327" s="12">
        <v>387</v>
      </c>
      <c r="L327" s="8" t="str">
        <f t="shared" si="40"/>
        <v>A-02-02-02-009-006---</v>
      </c>
      <c r="M327" s="14" t="s">
        <v>373</v>
      </c>
      <c r="N327" s="43">
        <v>80000000</v>
      </c>
      <c r="O327" s="141" t="s">
        <v>27</v>
      </c>
      <c r="P327" s="161" t="s">
        <v>471</v>
      </c>
      <c r="Q327" s="223" t="s">
        <v>440</v>
      </c>
      <c r="R327" s="223">
        <v>78</v>
      </c>
      <c r="S327" s="180" t="s">
        <v>924</v>
      </c>
      <c r="T327" s="180">
        <v>180</v>
      </c>
      <c r="U327" s="180" t="s">
        <v>455</v>
      </c>
      <c r="V327" s="180" t="s">
        <v>455</v>
      </c>
      <c r="W327" s="180" t="s">
        <v>455</v>
      </c>
      <c r="X327" s="186">
        <v>43945</v>
      </c>
      <c r="Y327" s="180"/>
      <c r="Z327" s="180"/>
      <c r="AA327" s="180"/>
      <c r="AB327" s="180"/>
    </row>
    <row r="328" spans="1:28" x14ac:dyDescent="0.25">
      <c r="A328" s="200" t="s">
        <v>22</v>
      </c>
      <c r="B328" s="12" t="s">
        <v>29</v>
      </c>
      <c r="C328" s="12" t="s">
        <v>29</v>
      </c>
      <c r="D328" s="12" t="s">
        <v>29</v>
      </c>
      <c r="E328" s="12" t="s">
        <v>106</v>
      </c>
      <c r="F328" s="12" t="s">
        <v>49</v>
      </c>
      <c r="G328" s="12"/>
      <c r="H328" s="12"/>
      <c r="I328" s="12"/>
      <c r="J328" s="15">
        <v>10</v>
      </c>
      <c r="K328" s="12"/>
      <c r="L328" s="8" t="str">
        <f t="shared" si="40"/>
        <v>A-02-02-02-009-006---</v>
      </c>
      <c r="M328" s="13" t="s">
        <v>26</v>
      </c>
      <c r="N328" s="48">
        <f>SUM(N329:N336)</f>
        <v>720000000</v>
      </c>
      <c r="O328" s="141"/>
      <c r="P328" s="161"/>
      <c r="Q328" s="223"/>
      <c r="R328" s="223"/>
      <c r="S328" s="180"/>
      <c r="T328" s="180"/>
      <c r="U328" s="180"/>
      <c r="V328" s="180"/>
      <c r="W328" s="180"/>
      <c r="X328" s="180"/>
      <c r="Y328" s="180"/>
      <c r="Z328" s="180"/>
      <c r="AA328" s="180"/>
      <c r="AB328" s="180"/>
    </row>
    <row r="329" spans="1:28" x14ac:dyDescent="0.25">
      <c r="A329" s="200" t="s">
        <v>22</v>
      </c>
      <c r="B329" s="12" t="s">
        <v>29</v>
      </c>
      <c r="C329" s="12" t="s">
        <v>29</v>
      </c>
      <c r="D329" s="12" t="s">
        <v>29</v>
      </c>
      <c r="E329" s="12" t="s">
        <v>106</v>
      </c>
      <c r="F329" s="12" t="s">
        <v>49</v>
      </c>
      <c r="G329" s="12"/>
      <c r="H329" s="12"/>
      <c r="I329" s="12"/>
      <c r="J329" s="12">
        <v>10</v>
      </c>
      <c r="K329" s="12">
        <v>388</v>
      </c>
      <c r="L329" s="8" t="str">
        <f t="shared" si="36"/>
        <v>A-02-02-02-009-006---</v>
      </c>
      <c r="M329" s="14" t="s">
        <v>374</v>
      </c>
      <c r="N329" s="90">
        <v>80000000</v>
      </c>
      <c r="O329" s="141" t="s">
        <v>27</v>
      </c>
      <c r="P329" s="161" t="s">
        <v>21</v>
      </c>
      <c r="Q329" s="223" t="s">
        <v>440</v>
      </c>
      <c r="R329" s="223"/>
      <c r="S329" s="180" t="s">
        <v>924</v>
      </c>
      <c r="T329" s="180">
        <v>180</v>
      </c>
      <c r="U329" s="180"/>
      <c r="V329" s="180"/>
      <c r="W329" s="180"/>
      <c r="X329" s="180"/>
      <c r="Y329" s="180"/>
      <c r="Z329" s="180"/>
      <c r="AA329" s="180"/>
      <c r="AB329" s="180"/>
    </row>
    <row r="330" spans="1:28" ht="22.5" customHeight="1" x14ac:dyDescent="0.25">
      <c r="A330" s="200" t="s">
        <v>22</v>
      </c>
      <c r="B330" s="12" t="s">
        <v>29</v>
      </c>
      <c r="C330" s="12" t="s">
        <v>29</v>
      </c>
      <c r="D330" s="12" t="s">
        <v>29</v>
      </c>
      <c r="E330" s="12" t="s">
        <v>106</v>
      </c>
      <c r="F330" s="12" t="s">
        <v>49</v>
      </c>
      <c r="G330" s="12"/>
      <c r="H330" s="12"/>
      <c r="I330" s="12"/>
      <c r="J330" s="12">
        <v>10</v>
      </c>
      <c r="K330" s="12">
        <v>389</v>
      </c>
      <c r="L330" s="8" t="str">
        <f t="shared" si="36"/>
        <v>A-02-02-02-009-006---</v>
      </c>
      <c r="M330" s="14" t="s">
        <v>375</v>
      </c>
      <c r="N330" s="90">
        <v>100000000</v>
      </c>
      <c r="O330" s="141" t="s">
        <v>27</v>
      </c>
      <c r="P330" s="161" t="s">
        <v>21</v>
      </c>
      <c r="Q330" s="223" t="s">
        <v>440</v>
      </c>
      <c r="R330" s="223"/>
      <c r="S330" s="180" t="s">
        <v>924</v>
      </c>
      <c r="T330" s="180">
        <v>180</v>
      </c>
      <c r="U330" s="180"/>
      <c r="V330" s="180"/>
      <c r="W330" s="180"/>
      <c r="X330" s="180"/>
      <c r="Y330" s="180"/>
      <c r="Z330" s="180"/>
      <c r="AA330" s="180"/>
      <c r="AB330" s="180"/>
    </row>
    <row r="331" spans="1:28" ht="18.75" customHeight="1" x14ac:dyDescent="0.25">
      <c r="A331" s="200" t="s">
        <v>22</v>
      </c>
      <c r="B331" s="12" t="s">
        <v>29</v>
      </c>
      <c r="C331" s="12" t="s">
        <v>29</v>
      </c>
      <c r="D331" s="12" t="s">
        <v>29</v>
      </c>
      <c r="E331" s="12" t="s">
        <v>106</v>
      </c>
      <c r="F331" s="12" t="s">
        <v>49</v>
      </c>
      <c r="G331" s="12"/>
      <c r="H331" s="12"/>
      <c r="I331" s="12"/>
      <c r="J331" s="12">
        <v>10</v>
      </c>
      <c r="K331" s="12">
        <v>390</v>
      </c>
      <c r="L331" s="8" t="str">
        <f t="shared" si="36"/>
        <v>A-02-02-02-009-006---</v>
      </c>
      <c r="M331" s="14" t="s">
        <v>376</v>
      </c>
      <c r="N331" s="90">
        <v>60000000</v>
      </c>
      <c r="O331" s="141" t="s">
        <v>27</v>
      </c>
      <c r="P331" s="161" t="s">
        <v>21</v>
      </c>
      <c r="Q331" s="223" t="s">
        <v>440</v>
      </c>
      <c r="R331" s="223"/>
      <c r="S331" s="180" t="s">
        <v>924</v>
      </c>
      <c r="T331" s="180">
        <v>180</v>
      </c>
      <c r="U331" s="180"/>
      <c r="V331" s="180"/>
      <c r="W331" s="180"/>
      <c r="X331" s="180"/>
      <c r="Y331" s="180"/>
      <c r="Z331" s="180"/>
      <c r="AA331" s="180"/>
      <c r="AB331" s="180"/>
    </row>
    <row r="332" spans="1:28" ht="19.5" customHeight="1" x14ac:dyDescent="0.25">
      <c r="A332" s="200" t="s">
        <v>22</v>
      </c>
      <c r="B332" s="12" t="s">
        <v>29</v>
      </c>
      <c r="C332" s="12" t="s">
        <v>29</v>
      </c>
      <c r="D332" s="12" t="s">
        <v>29</v>
      </c>
      <c r="E332" s="12" t="s">
        <v>106</v>
      </c>
      <c r="F332" s="12" t="s">
        <v>49</v>
      </c>
      <c r="G332" s="12"/>
      <c r="H332" s="12"/>
      <c r="I332" s="12"/>
      <c r="J332" s="12">
        <v>10</v>
      </c>
      <c r="K332" s="12">
        <v>391</v>
      </c>
      <c r="L332" s="8" t="str">
        <f>CONCATENATE(A332,"-",B332,"-",C332,"-",D332,"-",E332,"-",F332,"-",G332,"-",H332,"-",I332)</f>
        <v>A-02-02-02-009-006---</v>
      </c>
      <c r="M332" s="14" t="s">
        <v>377</v>
      </c>
      <c r="N332" s="90">
        <v>70000000</v>
      </c>
      <c r="O332" s="141" t="s">
        <v>27</v>
      </c>
      <c r="P332" s="161" t="s">
        <v>21</v>
      </c>
      <c r="Q332" s="223" t="s">
        <v>440</v>
      </c>
      <c r="R332" s="223"/>
      <c r="S332" s="180" t="s">
        <v>924</v>
      </c>
      <c r="T332" s="180">
        <v>180</v>
      </c>
      <c r="U332" s="180"/>
      <c r="V332" s="180"/>
      <c r="W332" s="180"/>
      <c r="X332" s="180"/>
      <c r="Y332" s="180"/>
      <c r="Z332" s="180"/>
      <c r="AA332" s="180"/>
      <c r="AB332" s="180"/>
    </row>
    <row r="333" spans="1:28" ht="20.25" customHeight="1" x14ac:dyDescent="0.25">
      <c r="A333" s="200" t="s">
        <v>22</v>
      </c>
      <c r="B333" s="12" t="s">
        <v>29</v>
      </c>
      <c r="C333" s="12" t="s">
        <v>29</v>
      </c>
      <c r="D333" s="12" t="s">
        <v>29</v>
      </c>
      <c r="E333" s="12" t="s">
        <v>106</v>
      </c>
      <c r="F333" s="12" t="s">
        <v>49</v>
      </c>
      <c r="G333" s="12"/>
      <c r="H333" s="12"/>
      <c r="I333" s="12"/>
      <c r="J333" s="12">
        <v>10</v>
      </c>
      <c r="K333" s="12">
        <v>392</v>
      </c>
      <c r="L333" s="8" t="str">
        <f t="shared" ref="L333:L398" si="41">CONCATENATE(A333,"-",B333,"-",C333,"-",D333,"-",E333,"-",F333,"-",G333,"-",H333,"-",I333)</f>
        <v>A-02-02-02-009-006---</v>
      </c>
      <c r="M333" s="14" t="s">
        <v>378</v>
      </c>
      <c r="N333" s="90">
        <v>40000000</v>
      </c>
      <c r="O333" s="141" t="s">
        <v>27</v>
      </c>
      <c r="P333" s="161" t="s">
        <v>21</v>
      </c>
      <c r="Q333" s="223" t="s">
        <v>440</v>
      </c>
      <c r="R333" s="223"/>
      <c r="S333" s="180" t="s">
        <v>924</v>
      </c>
      <c r="T333" s="180">
        <v>180</v>
      </c>
      <c r="U333" s="180"/>
      <c r="V333" s="180"/>
      <c r="W333" s="180"/>
      <c r="X333" s="180"/>
      <c r="Y333" s="180"/>
      <c r="Z333" s="180"/>
      <c r="AA333" s="180"/>
      <c r="AB333" s="180"/>
    </row>
    <row r="334" spans="1:28" ht="22.5" customHeight="1" x14ac:dyDescent="0.25">
      <c r="A334" s="200" t="s">
        <v>22</v>
      </c>
      <c r="B334" s="12" t="s">
        <v>29</v>
      </c>
      <c r="C334" s="12" t="s">
        <v>29</v>
      </c>
      <c r="D334" s="12" t="s">
        <v>29</v>
      </c>
      <c r="E334" s="12" t="s">
        <v>106</v>
      </c>
      <c r="F334" s="12" t="s">
        <v>49</v>
      </c>
      <c r="G334" s="12"/>
      <c r="H334" s="12"/>
      <c r="I334" s="12"/>
      <c r="J334" s="12">
        <v>10</v>
      </c>
      <c r="K334" s="12">
        <v>393</v>
      </c>
      <c r="L334" s="8" t="str">
        <f t="shared" si="41"/>
        <v>A-02-02-02-009-006---</v>
      </c>
      <c r="M334" s="14" t="s">
        <v>379</v>
      </c>
      <c r="N334" s="90">
        <v>50000000</v>
      </c>
      <c r="O334" s="141" t="s">
        <v>27</v>
      </c>
      <c r="P334" s="161" t="s">
        <v>21</v>
      </c>
      <c r="Q334" s="223" t="s">
        <v>440</v>
      </c>
      <c r="R334" s="223"/>
      <c r="S334" s="180" t="s">
        <v>924</v>
      </c>
      <c r="T334" s="180">
        <v>180</v>
      </c>
      <c r="U334" s="180"/>
      <c r="V334" s="180"/>
      <c r="W334" s="180"/>
      <c r="X334" s="180"/>
      <c r="Y334" s="180"/>
      <c r="Z334" s="180"/>
      <c r="AA334" s="180"/>
      <c r="AB334" s="180"/>
    </row>
    <row r="335" spans="1:28" ht="20.25" customHeight="1" x14ac:dyDescent="0.25">
      <c r="A335" s="200" t="s">
        <v>22</v>
      </c>
      <c r="B335" s="12" t="s">
        <v>29</v>
      </c>
      <c r="C335" s="12" t="s">
        <v>29</v>
      </c>
      <c r="D335" s="12" t="s">
        <v>29</v>
      </c>
      <c r="E335" s="12" t="s">
        <v>106</v>
      </c>
      <c r="F335" s="12" t="s">
        <v>49</v>
      </c>
      <c r="G335" s="12"/>
      <c r="H335" s="12"/>
      <c r="I335" s="12"/>
      <c r="J335" s="12">
        <v>10</v>
      </c>
      <c r="K335" s="12">
        <v>394</v>
      </c>
      <c r="L335" s="8" t="str">
        <f t="shared" si="41"/>
        <v>A-02-02-02-009-006---</v>
      </c>
      <c r="M335" s="14" t="s">
        <v>380</v>
      </c>
      <c r="N335" s="90">
        <v>150000000</v>
      </c>
      <c r="O335" s="141" t="s">
        <v>27</v>
      </c>
      <c r="P335" s="161" t="s">
        <v>21</v>
      </c>
      <c r="Q335" s="223" t="s">
        <v>440</v>
      </c>
      <c r="R335" s="223"/>
      <c r="S335" s="180" t="s">
        <v>924</v>
      </c>
      <c r="T335" s="180">
        <v>180</v>
      </c>
      <c r="U335" s="180"/>
      <c r="V335" s="180"/>
      <c r="W335" s="180"/>
      <c r="X335" s="180"/>
      <c r="Y335" s="180"/>
      <c r="Z335" s="180"/>
      <c r="AA335" s="180"/>
      <c r="AB335" s="180"/>
    </row>
    <row r="336" spans="1:28" x14ac:dyDescent="0.25">
      <c r="A336" s="200" t="s">
        <v>22</v>
      </c>
      <c r="B336" s="12" t="s">
        <v>29</v>
      </c>
      <c r="C336" s="12" t="s">
        <v>29</v>
      </c>
      <c r="D336" s="12" t="s">
        <v>29</v>
      </c>
      <c r="E336" s="12" t="s">
        <v>106</v>
      </c>
      <c r="F336" s="12" t="s">
        <v>49</v>
      </c>
      <c r="G336" s="12"/>
      <c r="H336" s="12"/>
      <c r="I336" s="12"/>
      <c r="J336" s="12">
        <v>10</v>
      </c>
      <c r="K336" s="12">
        <v>395</v>
      </c>
      <c r="L336" s="8" t="str">
        <f t="shared" si="41"/>
        <v>A-02-02-02-009-006---</v>
      </c>
      <c r="M336" s="14" t="s">
        <v>381</v>
      </c>
      <c r="N336" s="90">
        <v>170000000</v>
      </c>
      <c r="O336" s="141" t="s">
        <v>27</v>
      </c>
      <c r="P336" s="161" t="s">
        <v>21</v>
      </c>
      <c r="Q336" s="223" t="s">
        <v>440</v>
      </c>
      <c r="R336" s="223"/>
      <c r="S336" s="180" t="s">
        <v>924</v>
      </c>
      <c r="T336" s="180">
        <v>180</v>
      </c>
      <c r="U336" s="180"/>
      <c r="V336" s="180"/>
      <c r="W336" s="180"/>
      <c r="X336" s="180"/>
      <c r="Y336" s="180"/>
      <c r="Z336" s="180"/>
      <c r="AA336" s="180"/>
      <c r="AB336" s="180"/>
    </row>
    <row r="337" spans="1:28" s="7" customFormat="1" x14ac:dyDescent="0.25">
      <c r="A337" s="196" t="s">
        <v>22</v>
      </c>
      <c r="B337" s="15" t="s">
        <v>29</v>
      </c>
      <c r="C337" s="15" t="s">
        <v>29</v>
      </c>
      <c r="D337" s="15" t="s">
        <v>29</v>
      </c>
      <c r="E337" s="15" t="s">
        <v>152</v>
      </c>
      <c r="F337" s="15"/>
      <c r="G337" s="15"/>
      <c r="H337" s="15"/>
      <c r="I337" s="15"/>
      <c r="J337" s="15">
        <v>10</v>
      </c>
      <c r="K337" s="15"/>
      <c r="L337" s="8" t="str">
        <f t="shared" si="41"/>
        <v>A-02-02-02-010----</v>
      </c>
      <c r="M337" s="13" t="s">
        <v>153</v>
      </c>
      <c r="N337" s="10">
        <f>SUM(N338:N341)</f>
        <v>11574815678</v>
      </c>
      <c r="O337" s="140"/>
      <c r="P337" s="40"/>
      <c r="Q337" s="221"/>
      <c r="R337" s="221"/>
      <c r="S337" s="179"/>
      <c r="T337" s="179"/>
      <c r="U337" s="179"/>
      <c r="V337" s="179"/>
      <c r="W337" s="179"/>
      <c r="X337" s="179"/>
      <c r="Y337" s="179"/>
      <c r="Z337" s="179"/>
      <c r="AA337" s="179"/>
      <c r="AB337" s="179"/>
    </row>
    <row r="338" spans="1:28" x14ac:dyDescent="0.25">
      <c r="A338" s="196" t="s">
        <v>22</v>
      </c>
      <c r="B338" s="15" t="s">
        <v>29</v>
      </c>
      <c r="C338" s="15" t="s">
        <v>29</v>
      </c>
      <c r="D338" s="15" t="s">
        <v>29</v>
      </c>
      <c r="E338" s="15" t="s">
        <v>152</v>
      </c>
      <c r="F338" s="12"/>
      <c r="G338" s="12"/>
      <c r="H338" s="12"/>
      <c r="I338" s="12"/>
      <c r="J338" s="12">
        <v>10</v>
      </c>
      <c r="K338" s="12">
        <v>396</v>
      </c>
      <c r="L338" s="8" t="str">
        <f t="shared" si="41"/>
        <v>A-02-02-02-010----</v>
      </c>
      <c r="M338" s="14" t="s">
        <v>154</v>
      </c>
      <c r="N338" s="11">
        <v>200000000</v>
      </c>
      <c r="O338" s="141" t="s">
        <v>37</v>
      </c>
      <c r="P338" s="141" t="s">
        <v>37</v>
      </c>
      <c r="Q338" s="223" t="s">
        <v>457</v>
      </c>
      <c r="R338" s="223"/>
      <c r="S338" s="180"/>
      <c r="T338" s="180"/>
      <c r="U338" s="180"/>
      <c r="V338" s="180"/>
      <c r="W338" s="180"/>
      <c r="X338" s="180"/>
      <c r="Y338" s="180"/>
      <c r="Z338" s="180"/>
      <c r="AA338" s="180"/>
      <c r="AB338" s="180"/>
    </row>
    <row r="339" spans="1:28" x14ac:dyDescent="0.25">
      <c r="A339" s="196" t="s">
        <v>22</v>
      </c>
      <c r="B339" s="15" t="s">
        <v>29</v>
      </c>
      <c r="C339" s="15" t="s">
        <v>29</v>
      </c>
      <c r="D339" s="15" t="s">
        <v>29</v>
      </c>
      <c r="E339" s="15" t="s">
        <v>152</v>
      </c>
      <c r="F339" s="12"/>
      <c r="G339" s="12"/>
      <c r="H339" s="12"/>
      <c r="I339" s="12"/>
      <c r="J339" s="12">
        <v>10</v>
      </c>
      <c r="K339" s="12">
        <v>397</v>
      </c>
      <c r="L339" s="8" t="str">
        <f t="shared" si="41"/>
        <v>A-02-02-02-010----</v>
      </c>
      <c r="M339" s="14" t="s">
        <v>155</v>
      </c>
      <c r="N339" s="11">
        <v>50000000</v>
      </c>
      <c r="O339" s="141" t="s">
        <v>37</v>
      </c>
      <c r="P339" s="141" t="s">
        <v>37</v>
      </c>
      <c r="Q339" s="223" t="s">
        <v>457</v>
      </c>
      <c r="R339" s="223"/>
      <c r="S339" s="180"/>
      <c r="T339" s="180"/>
      <c r="U339" s="180"/>
      <c r="V339" s="180"/>
      <c r="W339" s="180"/>
      <c r="X339" s="180"/>
      <c r="Y339" s="180"/>
      <c r="Z339" s="180"/>
      <c r="AA339" s="180"/>
      <c r="AB339" s="180"/>
    </row>
    <row r="340" spans="1:28" ht="33" x14ac:dyDescent="0.25">
      <c r="A340" s="196" t="s">
        <v>22</v>
      </c>
      <c r="B340" s="15" t="s">
        <v>29</v>
      </c>
      <c r="C340" s="15" t="s">
        <v>29</v>
      </c>
      <c r="D340" s="15" t="s">
        <v>29</v>
      </c>
      <c r="E340" s="15" t="s">
        <v>152</v>
      </c>
      <c r="F340" s="12"/>
      <c r="G340" s="12"/>
      <c r="H340" s="12"/>
      <c r="I340" s="12"/>
      <c r="J340" s="12">
        <v>10</v>
      </c>
      <c r="K340" s="12">
        <v>398</v>
      </c>
      <c r="L340" s="8" t="str">
        <f t="shared" si="41"/>
        <v>A-02-02-02-010----</v>
      </c>
      <c r="M340" s="14" t="s">
        <v>156</v>
      </c>
      <c r="N340" s="11">
        <v>2000000000</v>
      </c>
      <c r="O340" s="141" t="s">
        <v>37</v>
      </c>
      <c r="P340" s="141" t="s">
        <v>37</v>
      </c>
      <c r="Q340" s="223" t="s">
        <v>457</v>
      </c>
      <c r="R340" s="223"/>
      <c r="S340" s="180"/>
      <c r="T340" s="180"/>
      <c r="U340" s="180"/>
      <c r="V340" s="180"/>
      <c r="W340" s="180"/>
      <c r="X340" s="180"/>
      <c r="Y340" s="180"/>
      <c r="Z340" s="180"/>
      <c r="AA340" s="180"/>
      <c r="AB340" s="180"/>
    </row>
    <row r="341" spans="1:28" x14ac:dyDescent="0.25">
      <c r="A341" s="196" t="s">
        <v>22</v>
      </c>
      <c r="B341" s="15" t="s">
        <v>29</v>
      </c>
      <c r="C341" s="15" t="s">
        <v>29</v>
      </c>
      <c r="D341" s="15" t="s">
        <v>29</v>
      </c>
      <c r="E341" s="15" t="s">
        <v>152</v>
      </c>
      <c r="F341" s="12"/>
      <c r="G341" s="12"/>
      <c r="H341" s="12"/>
      <c r="I341" s="12"/>
      <c r="J341" s="12">
        <v>10</v>
      </c>
      <c r="K341" s="12"/>
      <c r="L341" s="8" t="str">
        <f t="shared" si="41"/>
        <v>A-02-02-02-010----</v>
      </c>
      <c r="M341" s="13" t="s">
        <v>26</v>
      </c>
      <c r="N341" s="10">
        <f>SUM(N342:N344)</f>
        <v>9324815678</v>
      </c>
      <c r="O341" s="141"/>
      <c r="P341" s="161"/>
      <c r="Q341" s="223"/>
      <c r="R341" s="223"/>
      <c r="S341" s="180"/>
      <c r="T341" s="180"/>
      <c r="U341" s="180"/>
      <c r="V341" s="180"/>
      <c r="W341" s="180"/>
      <c r="X341" s="180"/>
      <c r="Y341" s="180"/>
      <c r="Z341" s="180"/>
      <c r="AA341" s="180"/>
      <c r="AB341" s="180"/>
    </row>
    <row r="342" spans="1:28" ht="33" x14ac:dyDescent="0.25">
      <c r="A342" s="196" t="s">
        <v>22</v>
      </c>
      <c r="B342" s="15" t="s">
        <v>29</v>
      </c>
      <c r="C342" s="15" t="s">
        <v>29</v>
      </c>
      <c r="D342" s="15" t="s">
        <v>29</v>
      </c>
      <c r="E342" s="15" t="s">
        <v>152</v>
      </c>
      <c r="F342" s="12"/>
      <c r="G342" s="12"/>
      <c r="H342" s="12"/>
      <c r="I342" s="12"/>
      <c r="J342" s="12">
        <v>10</v>
      </c>
      <c r="K342" s="12">
        <v>399</v>
      </c>
      <c r="L342" s="8" t="str">
        <f t="shared" si="41"/>
        <v>A-02-02-02-010----</v>
      </c>
      <c r="M342" s="14" t="s">
        <v>157</v>
      </c>
      <c r="N342" s="11">
        <v>95000000</v>
      </c>
      <c r="O342" s="141" t="s">
        <v>16</v>
      </c>
      <c r="P342" s="141" t="s">
        <v>16</v>
      </c>
      <c r="Q342" s="223" t="s">
        <v>457</v>
      </c>
      <c r="R342" s="223"/>
      <c r="S342" s="180"/>
      <c r="T342" s="180"/>
      <c r="U342" s="180"/>
      <c r="V342" s="180"/>
      <c r="W342" s="180"/>
      <c r="X342" s="180"/>
      <c r="Y342" s="180"/>
      <c r="Z342" s="180"/>
      <c r="AA342" s="180"/>
      <c r="AB342" s="180"/>
    </row>
    <row r="343" spans="1:28" x14ac:dyDescent="0.25">
      <c r="A343" s="196" t="s">
        <v>22</v>
      </c>
      <c r="B343" s="15" t="s">
        <v>29</v>
      </c>
      <c r="C343" s="15" t="s">
        <v>29</v>
      </c>
      <c r="D343" s="15" t="s">
        <v>29</v>
      </c>
      <c r="E343" s="15" t="s">
        <v>152</v>
      </c>
      <c r="F343" s="12"/>
      <c r="G343" s="12"/>
      <c r="H343" s="12"/>
      <c r="I343" s="12"/>
      <c r="J343" s="12">
        <v>10</v>
      </c>
      <c r="K343" s="12">
        <v>400</v>
      </c>
      <c r="L343" s="8" t="str">
        <f t="shared" si="41"/>
        <v>A-02-02-02-010----</v>
      </c>
      <c r="M343" s="14" t="s">
        <v>158</v>
      </c>
      <c r="N343" s="11">
        <v>200000000</v>
      </c>
      <c r="O343" s="141" t="s">
        <v>21</v>
      </c>
      <c r="P343" s="141" t="s">
        <v>21</v>
      </c>
      <c r="Q343" s="223" t="s">
        <v>457</v>
      </c>
      <c r="R343" s="223"/>
      <c r="S343" s="180"/>
      <c r="T343" s="180"/>
      <c r="U343" s="180"/>
      <c r="V343" s="180"/>
      <c r="W343" s="180"/>
      <c r="X343" s="180"/>
      <c r="Y343" s="180"/>
      <c r="Z343" s="180"/>
      <c r="AA343" s="180"/>
      <c r="AB343" s="180"/>
    </row>
    <row r="344" spans="1:28" ht="33" x14ac:dyDescent="0.25">
      <c r="A344" s="196" t="s">
        <v>22</v>
      </c>
      <c r="B344" s="15" t="s">
        <v>29</v>
      </c>
      <c r="C344" s="15" t="s">
        <v>29</v>
      </c>
      <c r="D344" s="15" t="s">
        <v>29</v>
      </c>
      <c r="E344" s="15" t="s">
        <v>152</v>
      </c>
      <c r="F344" s="12"/>
      <c r="G344" s="12"/>
      <c r="H344" s="12"/>
      <c r="I344" s="12"/>
      <c r="J344" s="12">
        <v>10</v>
      </c>
      <c r="K344" s="12">
        <v>401</v>
      </c>
      <c r="L344" s="8" t="str">
        <f t="shared" si="41"/>
        <v>A-02-02-02-010----</v>
      </c>
      <c r="M344" s="14" t="s">
        <v>159</v>
      </c>
      <c r="N344" s="11">
        <f>8495147934+53011623+481656121</f>
        <v>9029815678</v>
      </c>
      <c r="O344" s="141" t="s">
        <v>44</v>
      </c>
      <c r="P344" s="141" t="s">
        <v>44</v>
      </c>
      <c r="Q344" s="223" t="s">
        <v>457</v>
      </c>
      <c r="R344" s="223"/>
      <c r="S344" s="180"/>
      <c r="T344" s="180"/>
      <c r="U344" s="180"/>
      <c r="V344" s="180"/>
      <c r="W344" s="180"/>
      <c r="X344" s="180"/>
      <c r="Y344" s="180"/>
      <c r="Z344" s="180"/>
      <c r="AA344" s="180"/>
      <c r="AB344" s="180"/>
    </row>
    <row r="345" spans="1:28" ht="23.25" customHeight="1" x14ac:dyDescent="0.25">
      <c r="A345" s="202" t="s">
        <v>22</v>
      </c>
      <c r="B345" s="96" t="s">
        <v>29</v>
      </c>
      <c r="C345" s="96" t="s">
        <v>29</v>
      </c>
      <c r="D345" s="96" t="s">
        <v>29</v>
      </c>
      <c r="E345" s="96"/>
      <c r="F345" s="96"/>
      <c r="G345" s="96"/>
      <c r="H345" s="96"/>
      <c r="I345" s="96"/>
      <c r="J345" s="96">
        <v>26</v>
      </c>
      <c r="K345" s="96"/>
      <c r="L345" s="97" t="str">
        <f t="shared" si="41"/>
        <v>A-02-02-02-----</v>
      </c>
      <c r="M345" s="98" t="s">
        <v>94</v>
      </c>
      <c r="N345" s="99">
        <f>+N346+N356+N361+N364</f>
        <v>3239137999</v>
      </c>
      <c r="O345" s="146"/>
      <c r="P345" s="163"/>
      <c r="Q345" s="223"/>
      <c r="R345" s="223"/>
      <c r="S345" s="180"/>
      <c r="T345" s="180"/>
      <c r="U345" s="180"/>
      <c r="V345" s="180"/>
      <c r="W345" s="180"/>
      <c r="X345" s="180"/>
      <c r="Y345" s="180"/>
      <c r="Z345" s="180"/>
      <c r="AA345" s="180"/>
      <c r="AB345" s="180"/>
    </row>
    <row r="346" spans="1:28" ht="49.5" x14ac:dyDescent="0.25">
      <c r="A346" s="196" t="s">
        <v>22</v>
      </c>
      <c r="B346" s="15" t="s">
        <v>29</v>
      </c>
      <c r="C346" s="15" t="s">
        <v>29</v>
      </c>
      <c r="D346" s="15" t="s">
        <v>29</v>
      </c>
      <c r="E346" s="15" t="s">
        <v>49</v>
      </c>
      <c r="F346" s="15"/>
      <c r="G346" s="15"/>
      <c r="H346" s="15"/>
      <c r="I346" s="15"/>
      <c r="J346" s="15">
        <v>26</v>
      </c>
      <c r="K346" s="15"/>
      <c r="L346" s="8" t="str">
        <f t="shared" si="41"/>
        <v>A-02-02-02-006----</v>
      </c>
      <c r="M346" s="13" t="s">
        <v>97</v>
      </c>
      <c r="N346" s="10">
        <f>+N347+N350+N353</f>
        <v>540890044</v>
      </c>
      <c r="O346" s="141"/>
      <c r="P346" s="161"/>
      <c r="Q346" s="223"/>
      <c r="R346" s="223"/>
      <c r="S346" s="180"/>
      <c r="T346" s="180"/>
      <c r="U346" s="180"/>
      <c r="V346" s="180"/>
      <c r="W346" s="180"/>
      <c r="X346" s="180"/>
      <c r="Y346" s="180"/>
      <c r="Z346" s="180"/>
      <c r="AA346" s="180"/>
      <c r="AB346" s="180"/>
    </row>
    <row r="347" spans="1:28" x14ac:dyDescent="0.25">
      <c r="A347" s="200" t="s">
        <v>22</v>
      </c>
      <c r="B347" s="12" t="s">
        <v>29</v>
      </c>
      <c r="C347" s="12" t="s">
        <v>29</v>
      </c>
      <c r="D347" s="12" t="s">
        <v>29</v>
      </c>
      <c r="E347" s="12" t="s">
        <v>49</v>
      </c>
      <c r="F347" s="12" t="s">
        <v>41</v>
      </c>
      <c r="G347" s="12"/>
      <c r="H347" s="12"/>
      <c r="I347" s="12"/>
      <c r="J347" s="15">
        <v>26</v>
      </c>
      <c r="K347" s="12"/>
      <c r="L347" s="8" t="str">
        <f t="shared" si="41"/>
        <v>A-02-02-02-006-004---</v>
      </c>
      <c r="M347" s="14" t="s">
        <v>99</v>
      </c>
      <c r="N347" s="10">
        <f>+N348</f>
        <v>50411405</v>
      </c>
      <c r="O347" s="141"/>
      <c r="P347" s="161"/>
      <c r="Q347" s="223"/>
      <c r="R347" s="223"/>
      <c r="S347" s="180"/>
      <c r="T347" s="180"/>
      <c r="U347" s="180"/>
      <c r="V347" s="180"/>
      <c r="W347" s="180"/>
      <c r="X347" s="180"/>
      <c r="Y347" s="180"/>
      <c r="Z347" s="180"/>
      <c r="AA347" s="180"/>
      <c r="AB347" s="180"/>
    </row>
    <row r="348" spans="1:28" x14ac:dyDescent="0.25">
      <c r="A348" s="200" t="s">
        <v>22</v>
      </c>
      <c r="B348" s="12" t="s">
        <v>29</v>
      </c>
      <c r="C348" s="12" t="s">
        <v>29</v>
      </c>
      <c r="D348" s="12" t="s">
        <v>29</v>
      </c>
      <c r="E348" s="12" t="s">
        <v>49</v>
      </c>
      <c r="F348" s="12" t="s">
        <v>41</v>
      </c>
      <c r="G348" s="15"/>
      <c r="H348" s="15"/>
      <c r="I348" s="15"/>
      <c r="J348" s="12">
        <v>26</v>
      </c>
      <c r="K348" s="12"/>
      <c r="L348" s="8" t="str">
        <f>CONCATENATE(A348,"-",B348,"-",C348,"-",D348,"-",E348,"-",F348,"-",G348,"-",H348,"-",I348)</f>
        <v>A-02-02-02-006-004---</v>
      </c>
      <c r="M348" s="13" t="s">
        <v>26</v>
      </c>
      <c r="N348" s="10">
        <f>+N349</f>
        <v>50411405</v>
      </c>
      <c r="O348" s="141"/>
      <c r="P348" s="161"/>
      <c r="Q348" s="223"/>
      <c r="R348" s="223"/>
      <c r="S348" s="180"/>
      <c r="T348" s="180"/>
      <c r="U348" s="180"/>
      <c r="V348" s="180"/>
      <c r="W348" s="180"/>
      <c r="X348" s="180"/>
      <c r="Y348" s="180"/>
      <c r="Z348" s="180"/>
      <c r="AA348" s="180"/>
      <c r="AB348" s="180"/>
    </row>
    <row r="349" spans="1:28" ht="33" x14ac:dyDescent="0.25">
      <c r="A349" s="200" t="s">
        <v>22</v>
      </c>
      <c r="B349" s="12" t="s">
        <v>29</v>
      </c>
      <c r="C349" s="12" t="s">
        <v>29</v>
      </c>
      <c r="D349" s="12" t="s">
        <v>29</v>
      </c>
      <c r="E349" s="12" t="s">
        <v>49</v>
      </c>
      <c r="F349" s="12" t="s">
        <v>41</v>
      </c>
      <c r="G349" s="15"/>
      <c r="H349" s="15"/>
      <c r="I349" s="15"/>
      <c r="J349" s="12">
        <v>26</v>
      </c>
      <c r="K349" s="12">
        <v>402</v>
      </c>
      <c r="L349" s="8" t="str">
        <f>CONCATENATE(A349,"-",B349,"-",C349,"-",D349,"-",E349,"-",F349,"-",G349,"-",H349,"-",I349)</f>
        <v>A-02-02-02-006-004---</v>
      </c>
      <c r="M349" s="14" t="s">
        <v>416</v>
      </c>
      <c r="N349" s="11">
        <v>50411405</v>
      </c>
      <c r="O349" s="141" t="s">
        <v>44</v>
      </c>
      <c r="P349" s="141" t="s">
        <v>44</v>
      </c>
      <c r="Q349" s="223" t="s">
        <v>440</v>
      </c>
      <c r="R349" s="223"/>
      <c r="S349" s="180" t="s">
        <v>935</v>
      </c>
      <c r="T349" s="180">
        <v>240</v>
      </c>
      <c r="U349" s="180"/>
      <c r="V349" s="180"/>
      <c r="W349" s="180"/>
      <c r="X349" s="180"/>
      <c r="Y349" s="180"/>
      <c r="Z349" s="180"/>
      <c r="AA349" s="180"/>
      <c r="AB349" s="180"/>
    </row>
    <row r="350" spans="1:28" x14ac:dyDescent="0.25">
      <c r="A350" s="200" t="s">
        <v>22</v>
      </c>
      <c r="B350" s="12" t="s">
        <v>29</v>
      </c>
      <c r="C350" s="12" t="s">
        <v>29</v>
      </c>
      <c r="D350" s="12" t="s">
        <v>29</v>
      </c>
      <c r="E350" s="12" t="s">
        <v>49</v>
      </c>
      <c r="F350" s="12" t="s">
        <v>47</v>
      </c>
      <c r="G350" s="12"/>
      <c r="H350" s="12"/>
      <c r="I350" s="12"/>
      <c r="J350" s="15">
        <v>26</v>
      </c>
      <c r="K350" s="12"/>
      <c r="L350" s="8" t="str">
        <f t="shared" ref="L350" si="42">CONCATENATE(A350,"-",B350,"-",C350,"-",D350,"-",E350,"-",F350,"-",G350,"-",H350,"-",I350)</f>
        <v>A-02-02-02-006-007---</v>
      </c>
      <c r="M350" s="14" t="s">
        <v>363</v>
      </c>
      <c r="N350" s="10">
        <f>+N351</f>
        <v>229328784</v>
      </c>
      <c r="O350" s="141"/>
      <c r="P350" s="161"/>
      <c r="Q350" s="223"/>
      <c r="R350" s="223"/>
      <c r="S350" s="180"/>
      <c r="T350" s="180"/>
      <c r="U350" s="180"/>
      <c r="V350" s="180"/>
      <c r="W350" s="180"/>
      <c r="X350" s="180"/>
      <c r="Y350" s="180"/>
      <c r="Z350" s="180"/>
      <c r="AA350" s="180"/>
      <c r="AB350" s="180"/>
    </row>
    <row r="351" spans="1:28" x14ac:dyDescent="0.25">
      <c r="A351" s="200" t="s">
        <v>22</v>
      </c>
      <c r="B351" s="12" t="s">
        <v>29</v>
      </c>
      <c r="C351" s="12" t="s">
        <v>29</v>
      </c>
      <c r="D351" s="12" t="s">
        <v>29</v>
      </c>
      <c r="E351" s="12" t="s">
        <v>49</v>
      </c>
      <c r="F351" s="12" t="s">
        <v>47</v>
      </c>
      <c r="G351" s="12"/>
      <c r="H351" s="12"/>
      <c r="I351" s="12"/>
      <c r="J351" s="15">
        <v>26</v>
      </c>
      <c r="K351" s="12"/>
      <c r="L351" s="8" t="str">
        <f>CONCATENATE(A351,"-",B351,"-",C351,"-",D351,"-",E351,"-",F351,"-",G351,"-",H351,"-",I351)</f>
        <v>A-02-02-02-006-007---</v>
      </c>
      <c r="M351" s="13" t="s">
        <v>26</v>
      </c>
      <c r="N351" s="10">
        <f>+N352</f>
        <v>229328784</v>
      </c>
      <c r="O351" s="141"/>
      <c r="P351" s="161"/>
      <c r="Q351" s="223"/>
      <c r="R351" s="223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</row>
    <row r="352" spans="1:28" ht="33" x14ac:dyDescent="0.25">
      <c r="A352" s="200" t="s">
        <v>22</v>
      </c>
      <c r="B352" s="12" t="s">
        <v>29</v>
      </c>
      <c r="C352" s="12" t="s">
        <v>29</v>
      </c>
      <c r="D352" s="12" t="s">
        <v>29</v>
      </c>
      <c r="E352" s="12" t="s">
        <v>49</v>
      </c>
      <c r="F352" s="12" t="s">
        <v>47</v>
      </c>
      <c r="G352" s="12"/>
      <c r="H352" s="12"/>
      <c r="I352" s="12"/>
      <c r="J352" s="12">
        <v>26</v>
      </c>
      <c r="K352" s="12">
        <v>403</v>
      </c>
      <c r="L352" s="8" t="str">
        <f>CONCATENATE(A352,"-",B352,"-",C352,"-",D352,"-",E352,"-",F352,"-",G352,"-",H352,"-",I352)</f>
        <v>A-02-02-02-006-007---</v>
      </c>
      <c r="M352" s="14" t="s">
        <v>417</v>
      </c>
      <c r="N352" s="11">
        <v>229328784</v>
      </c>
      <c r="O352" s="141" t="s">
        <v>44</v>
      </c>
      <c r="P352" s="141" t="s">
        <v>44</v>
      </c>
      <c r="Q352" s="223" t="s">
        <v>440</v>
      </c>
      <c r="R352" s="223"/>
      <c r="S352" s="180"/>
      <c r="T352" s="180"/>
      <c r="U352" s="180"/>
      <c r="V352" s="180"/>
      <c r="W352" s="180"/>
      <c r="X352" s="180"/>
      <c r="Y352" s="180"/>
      <c r="Z352" s="180"/>
      <c r="AA352" s="180"/>
      <c r="AB352" s="180"/>
    </row>
    <row r="353" spans="1:28" ht="33" x14ac:dyDescent="0.25">
      <c r="A353" s="200" t="s">
        <v>22</v>
      </c>
      <c r="B353" s="12" t="s">
        <v>29</v>
      </c>
      <c r="C353" s="12" t="s">
        <v>29</v>
      </c>
      <c r="D353" s="12" t="s">
        <v>29</v>
      </c>
      <c r="E353" s="12" t="s">
        <v>49</v>
      </c>
      <c r="F353" s="12" t="s">
        <v>106</v>
      </c>
      <c r="G353" s="12"/>
      <c r="H353" s="12"/>
      <c r="I353" s="12"/>
      <c r="J353" s="15">
        <v>26</v>
      </c>
      <c r="K353" s="12"/>
      <c r="L353" s="8" t="str">
        <f t="shared" ref="L353:L354" si="43">CONCATENATE(A353,"-",B353,"-",C353,"-",D353,"-",E353,"-",F353,"-",G353,"-",H353,"-",I353)</f>
        <v>A-02-02-02-006-009---</v>
      </c>
      <c r="M353" s="14" t="s">
        <v>107</v>
      </c>
      <c r="N353" s="10">
        <f>+N354</f>
        <v>261149855</v>
      </c>
      <c r="O353" s="141"/>
      <c r="P353" s="161"/>
      <c r="Q353" s="223"/>
      <c r="R353" s="223"/>
      <c r="S353" s="180"/>
      <c r="T353" s="180"/>
      <c r="U353" s="180"/>
      <c r="V353" s="180"/>
      <c r="W353" s="180"/>
      <c r="X353" s="180"/>
      <c r="Y353" s="180"/>
      <c r="Z353" s="180"/>
      <c r="AA353" s="180"/>
      <c r="AB353" s="180"/>
    </row>
    <row r="354" spans="1:28" x14ac:dyDescent="0.25">
      <c r="A354" s="200" t="s">
        <v>22</v>
      </c>
      <c r="B354" s="12" t="s">
        <v>29</v>
      </c>
      <c r="C354" s="12" t="s">
        <v>29</v>
      </c>
      <c r="D354" s="12" t="s">
        <v>29</v>
      </c>
      <c r="E354" s="12" t="s">
        <v>49</v>
      </c>
      <c r="F354" s="12" t="s">
        <v>106</v>
      </c>
      <c r="G354" s="12"/>
      <c r="H354" s="12"/>
      <c r="I354" s="12"/>
      <c r="J354" s="15">
        <v>26</v>
      </c>
      <c r="K354" s="12"/>
      <c r="L354" s="8" t="str">
        <f t="shared" si="43"/>
        <v>A-02-02-02-006-009---</v>
      </c>
      <c r="M354" s="13" t="s">
        <v>26</v>
      </c>
      <c r="N354" s="10">
        <f>+N355</f>
        <v>261149855</v>
      </c>
      <c r="O354" s="141"/>
      <c r="P354" s="161"/>
      <c r="Q354" s="223"/>
      <c r="R354" s="223"/>
      <c r="S354" s="180"/>
      <c r="T354" s="180"/>
      <c r="U354" s="180"/>
      <c r="V354" s="180"/>
      <c r="W354" s="180"/>
      <c r="X354" s="180"/>
      <c r="Y354" s="180"/>
      <c r="Z354" s="180"/>
      <c r="AA354" s="180"/>
      <c r="AB354" s="180"/>
    </row>
    <row r="355" spans="1:28" ht="33" x14ac:dyDescent="0.25">
      <c r="A355" s="200" t="s">
        <v>22</v>
      </c>
      <c r="B355" s="12" t="s">
        <v>29</v>
      </c>
      <c r="C355" s="12" t="s">
        <v>29</v>
      </c>
      <c r="D355" s="12" t="s">
        <v>29</v>
      </c>
      <c r="E355" s="12" t="s">
        <v>49</v>
      </c>
      <c r="F355" s="12" t="s">
        <v>106</v>
      </c>
      <c r="G355" s="12"/>
      <c r="H355" s="12"/>
      <c r="I355" s="12"/>
      <c r="J355" s="12">
        <v>26</v>
      </c>
      <c r="K355" s="12">
        <v>404</v>
      </c>
      <c r="L355" s="8" t="str">
        <f>CONCATENATE(A355,"-",B355,"-",C355,"-",D355,"-",E355,"-",F355,"-",G355,"-",H355,"-",I355)</f>
        <v>A-02-02-02-006-009---</v>
      </c>
      <c r="M355" s="14" t="s">
        <v>418</v>
      </c>
      <c r="N355" s="11">
        <v>261149855</v>
      </c>
      <c r="O355" s="141" t="s">
        <v>44</v>
      </c>
      <c r="P355" s="141" t="s">
        <v>44</v>
      </c>
      <c r="Q355" s="223" t="s">
        <v>440</v>
      </c>
      <c r="R355" s="223"/>
      <c r="S355" s="180"/>
      <c r="T355" s="180"/>
      <c r="U355" s="180"/>
      <c r="V355" s="180"/>
      <c r="W355" s="180"/>
      <c r="X355" s="180"/>
      <c r="Y355" s="180"/>
      <c r="Z355" s="180"/>
      <c r="AA355" s="180"/>
      <c r="AB355" s="180"/>
    </row>
    <row r="356" spans="1:28" ht="33" x14ac:dyDescent="0.25">
      <c r="A356" s="196" t="s">
        <v>22</v>
      </c>
      <c r="B356" s="15" t="s">
        <v>29</v>
      </c>
      <c r="C356" s="15" t="s">
        <v>29</v>
      </c>
      <c r="D356" s="15" t="s">
        <v>29</v>
      </c>
      <c r="E356" s="15" t="s">
        <v>35</v>
      </c>
      <c r="F356" s="15"/>
      <c r="G356" s="15"/>
      <c r="H356" s="15"/>
      <c r="I356" s="15"/>
      <c r="J356" s="15">
        <v>26</v>
      </c>
      <c r="K356" s="15"/>
      <c r="L356" s="8" t="str">
        <f t="shared" ref="L356:L357" si="44">CONCATENATE(A356,"-",B356,"-",C356,"-",D356,"-",E356,"-",F356,"-",G356,"-",H356,"-",I356)</f>
        <v>A-02-02-02-008----</v>
      </c>
      <c r="M356" s="13" t="s">
        <v>120</v>
      </c>
      <c r="N356" s="10">
        <f>+N357</f>
        <v>915086064</v>
      </c>
      <c r="O356" s="141"/>
      <c r="P356" s="161"/>
      <c r="Q356" s="223"/>
      <c r="R356" s="223"/>
      <c r="S356" s="180"/>
      <c r="T356" s="180"/>
      <c r="U356" s="180"/>
      <c r="V356" s="180"/>
      <c r="W356" s="180"/>
      <c r="X356" s="180"/>
      <c r="Y356" s="180"/>
      <c r="Z356" s="180"/>
      <c r="AA356" s="180"/>
      <c r="AB356" s="180"/>
    </row>
    <row r="357" spans="1:28" ht="33" x14ac:dyDescent="0.25">
      <c r="A357" s="200" t="s">
        <v>22</v>
      </c>
      <c r="B357" s="12" t="s">
        <v>29</v>
      </c>
      <c r="C357" s="12" t="s">
        <v>29</v>
      </c>
      <c r="D357" s="12" t="s">
        <v>29</v>
      </c>
      <c r="E357" s="12" t="s">
        <v>35</v>
      </c>
      <c r="F357" s="12" t="s">
        <v>47</v>
      </c>
      <c r="G357" s="12"/>
      <c r="H357" s="12"/>
      <c r="I357" s="12"/>
      <c r="J357" s="15">
        <v>26</v>
      </c>
      <c r="K357" s="12"/>
      <c r="L357" s="8" t="str">
        <f t="shared" si="44"/>
        <v>A-02-02-02-008-007---</v>
      </c>
      <c r="M357" s="14" t="s">
        <v>137</v>
      </c>
      <c r="N357" s="10">
        <f>+N358</f>
        <v>915086064</v>
      </c>
      <c r="O357" s="141"/>
      <c r="P357" s="161"/>
      <c r="Q357" s="223"/>
      <c r="R357" s="223"/>
      <c r="S357" s="180"/>
      <c r="T357" s="180"/>
      <c r="U357" s="180"/>
      <c r="V357" s="180"/>
      <c r="W357" s="180"/>
      <c r="X357" s="180"/>
      <c r="Y357" s="180"/>
      <c r="Z357" s="180"/>
      <c r="AA357" s="180"/>
      <c r="AB357" s="180"/>
    </row>
    <row r="358" spans="1:28" x14ac:dyDescent="0.25">
      <c r="A358" s="200" t="s">
        <v>22</v>
      </c>
      <c r="B358" s="12" t="s">
        <v>29</v>
      </c>
      <c r="C358" s="12" t="s">
        <v>29</v>
      </c>
      <c r="D358" s="12" t="s">
        <v>29</v>
      </c>
      <c r="E358" s="12" t="s">
        <v>35</v>
      </c>
      <c r="F358" s="12" t="s">
        <v>47</v>
      </c>
      <c r="G358" s="12"/>
      <c r="H358" s="12"/>
      <c r="I358" s="12"/>
      <c r="J358" s="15">
        <v>26</v>
      </c>
      <c r="K358" s="12"/>
      <c r="L358" s="8" t="str">
        <f>CONCATENATE(A358,"-",B358,"-",C358,"-",D358,"-",E358,"-",F358,"-",G358,"-",H358,"-",I358)</f>
        <v>A-02-02-02-008-007---</v>
      </c>
      <c r="M358" s="13" t="s">
        <v>26</v>
      </c>
      <c r="N358" s="10">
        <f>SUM(N359:N360)</f>
        <v>915086064</v>
      </c>
      <c r="O358" s="141"/>
      <c r="P358" s="161"/>
      <c r="Q358" s="223"/>
      <c r="R358" s="223"/>
      <c r="S358" s="180"/>
      <c r="T358" s="180"/>
      <c r="U358" s="180"/>
      <c r="V358" s="180"/>
      <c r="W358" s="180"/>
      <c r="X358" s="180"/>
      <c r="Y358" s="180"/>
      <c r="Z358" s="180"/>
      <c r="AA358" s="180"/>
      <c r="AB358" s="180"/>
    </row>
    <row r="359" spans="1:28" ht="33" x14ac:dyDescent="0.25">
      <c r="A359" s="200" t="s">
        <v>22</v>
      </c>
      <c r="B359" s="12" t="s">
        <v>29</v>
      </c>
      <c r="C359" s="12" t="s">
        <v>29</v>
      </c>
      <c r="D359" s="12" t="s">
        <v>29</v>
      </c>
      <c r="E359" s="12" t="s">
        <v>35</v>
      </c>
      <c r="F359" s="12" t="s">
        <v>47</v>
      </c>
      <c r="G359" s="12"/>
      <c r="H359" s="12"/>
      <c r="I359" s="12"/>
      <c r="J359" s="12">
        <v>26</v>
      </c>
      <c r="K359" s="12">
        <v>405</v>
      </c>
      <c r="L359" s="8" t="str">
        <f>CONCATENATE(A359,"-",B359,"-",C359,"-",D359,"-",E359,"-",F359,"-",G359,"-",H359,"-",I359)</f>
        <v>A-02-02-02-008-007---</v>
      </c>
      <c r="M359" s="14" t="s">
        <v>141</v>
      </c>
      <c r="N359" s="11">
        <v>368180246</v>
      </c>
      <c r="O359" s="141" t="s">
        <v>28</v>
      </c>
      <c r="P359" s="161" t="s">
        <v>44</v>
      </c>
      <c r="Q359" s="223" t="s">
        <v>440</v>
      </c>
      <c r="R359" s="223"/>
      <c r="S359" s="180" t="s">
        <v>935</v>
      </c>
      <c r="T359" s="180">
        <v>240</v>
      </c>
      <c r="U359" s="180"/>
      <c r="V359" s="180"/>
      <c r="W359" s="180"/>
      <c r="X359" s="180"/>
      <c r="Y359" s="180"/>
      <c r="Z359" s="180"/>
      <c r="AA359" s="180"/>
      <c r="AB359" s="180"/>
    </row>
    <row r="360" spans="1:28" ht="33" x14ac:dyDescent="0.25">
      <c r="A360" s="200" t="s">
        <v>22</v>
      </c>
      <c r="B360" s="12" t="s">
        <v>29</v>
      </c>
      <c r="C360" s="12" t="s">
        <v>29</v>
      </c>
      <c r="D360" s="12" t="s">
        <v>29</v>
      </c>
      <c r="E360" s="12" t="s">
        <v>35</v>
      </c>
      <c r="F360" s="12" t="s">
        <v>47</v>
      </c>
      <c r="G360" s="12"/>
      <c r="H360" s="12"/>
      <c r="I360" s="12"/>
      <c r="J360" s="12">
        <v>26</v>
      </c>
      <c r="K360" s="12">
        <v>406</v>
      </c>
      <c r="L360" s="8" t="str">
        <f>CONCATENATE(A360,"-",B360,"-",C360,"-",D360,"-",E360,"-",F360,"-",G360,"-",H360,"-",I360)</f>
        <v>A-02-02-02-008-007---</v>
      </c>
      <c r="M360" s="14" t="s">
        <v>419</v>
      </c>
      <c r="N360" s="11">
        <v>546905818</v>
      </c>
      <c r="O360" s="141" t="s">
        <v>44</v>
      </c>
      <c r="P360" s="161" t="s">
        <v>44</v>
      </c>
      <c r="Q360" s="223" t="s">
        <v>440</v>
      </c>
      <c r="R360" s="223"/>
      <c r="S360" s="180" t="s">
        <v>935</v>
      </c>
      <c r="T360" s="180">
        <v>240</v>
      </c>
      <c r="U360" s="180"/>
      <c r="V360" s="180"/>
      <c r="W360" s="180"/>
      <c r="X360" s="180"/>
      <c r="Y360" s="180"/>
      <c r="Z360" s="180"/>
      <c r="AA360" s="180"/>
      <c r="AB360" s="180"/>
    </row>
    <row r="361" spans="1:28" s="7" customFormat="1" x14ac:dyDescent="0.25">
      <c r="A361" s="196" t="s">
        <v>22</v>
      </c>
      <c r="B361" s="15" t="s">
        <v>29</v>
      </c>
      <c r="C361" s="15" t="s">
        <v>29</v>
      </c>
      <c r="D361" s="15" t="s">
        <v>29</v>
      </c>
      <c r="E361" s="15" t="s">
        <v>106</v>
      </c>
      <c r="F361" s="15"/>
      <c r="G361" s="15"/>
      <c r="H361" s="15"/>
      <c r="I361" s="15"/>
      <c r="J361" s="15">
        <v>26</v>
      </c>
      <c r="K361" s="15"/>
      <c r="L361" s="8" t="str">
        <f t="shared" ref="L361:L363" si="45">CONCATENATE(A361,"-",B361,"-",C361,"-",D361,"-",E361,"-",F361,"-",G361,"-",H361,"-",I361)</f>
        <v>A-02-02-02-009----</v>
      </c>
      <c r="M361" s="13" t="s">
        <v>142</v>
      </c>
      <c r="N361" s="10">
        <f>+N362</f>
        <v>207976649</v>
      </c>
      <c r="O361" s="140"/>
      <c r="P361" s="40"/>
      <c r="Q361" s="221"/>
      <c r="R361" s="221"/>
      <c r="S361" s="179"/>
      <c r="T361" s="179"/>
      <c r="U361" s="179"/>
      <c r="V361" s="179"/>
      <c r="W361" s="179"/>
      <c r="X361" s="179"/>
      <c r="Y361" s="179"/>
      <c r="Z361" s="179"/>
      <c r="AA361" s="179"/>
      <c r="AB361" s="179"/>
    </row>
    <row r="362" spans="1:28" s="7" customFormat="1" x14ac:dyDescent="0.25">
      <c r="A362" s="200" t="s">
        <v>22</v>
      </c>
      <c r="B362" s="12" t="s">
        <v>29</v>
      </c>
      <c r="C362" s="12" t="s">
        <v>29</v>
      </c>
      <c r="D362" s="12" t="s">
        <v>29</v>
      </c>
      <c r="E362" s="12" t="s">
        <v>106</v>
      </c>
      <c r="F362" s="12" t="s">
        <v>50</v>
      </c>
      <c r="G362" s="12"/>
      <c r="H362" s="12"/>
      <c r="I362" s="12"/>
      <c r="J362" s="15">
        <v>26</v>
      </c>
      <c r="K362" s="12"/>
      <c r="L362" s="8" t="str">
        <f t="shared" si="45"/>
        <v>A-02-02-02-009-002---</v>
      </c>
      <c r="M362" s="14" t="s">
        <v>369</v>
      </c>
      <c r="N362" s="10">
        <f>+N363</f>
        <v>207976649</v>
      </c>
      <c r="O362" s="140"/>
      <c r="P362" s="40"/>
      <c r="Q362" s="221"/>
      <c r="R362" s="221"/>
      <c r="S362" s="179"/>
      <c r="T362" s="179"/>
      <c r="U362" s="179"/>
      <c r="V362" s="179"/>
      <c r="W362" s="179"/>
      <c r="X362" s="179"/>
      <c r="Y362" s="179"/>
      <c r="Z362" s="179"/>
      <c r="AA362" s="179"/>
      <c r="AB362" s="179"/>
    </row>
    <row r="363" spans="1:28" ht="82.5" x14ac:dyDescent="0.25">
      <c r="A363" s="200" t="s">
        <v>22</v>
      </c>
      <c r="B363" s="12" t="s">
        <v>29</v>
      </c>
      <c r="C363" s="12" t="s">
        <v>29</v>
      </c>
      <c r="D363" s="12" t="s">
        <v>29</v>
      </c>
      <c r="E363" s="12" t="s">
        <v>106</v>
      </c>
      <c r="F363" s="12" t="s">
        <v>50</v>
      </c>
      <c r="G363" s="12"/>
      <c r="H363" s="12"/>
      <c r="I363" s="12"/>
      <c r="J363" s="12">
        <v>26</v>
      </c>
      <c r="K363" s="12">
        <v>407</v>
      </c>
      <c r="L363" s="8" t="str">
        <f t="shared" si="45"/>
        <v>A-02-02-02-009-002---</v>
      </c>
      <c r="M363" s="14" t="s">
        <v>143</v>
      </c>
      <c r="N363" s="11">
        <v>207976649</v>
      </c>
      <c r="O363" s="141" t="s">
        <v>28</v>
      </c>
      <c r="P363" s="141" t="s">
        <v>465</v>
      </c>
      <c r="Q363" s="223" t="s">
        <v>453</v>
      </c>
      <c r="R363" s="223">
        <v>58</v>
      </c>
      <c r="S363" s="180" t="s">
        <v>935</v>
      </c>
      <c r="T363" s="180">
        <v>210</v>
      </c>
      <c r="U363" s="180" t="s">
        <v>455</v>
      </c>
      <c r="V363" s="180" t="s">
        <v>455</v>
      </c>
      <c r="W363" s="180" t="s">
        <v>455</v>
      </c>
      <c r="X363" s="186">
        <v>43896</v>
      </c>
      <c r="Y363" s="180"/>
      <c r="Z363" s="180"/>
      <c r="AA363" s="180"/>
      <c r="AB363" s="180"/>
    </row>
    <row r="364" spans="1:28" s="7" customFormat="1" x14ac:dyDescent="0.25">
      <c r="A364" s="196" t="s">
        <v>22</v>
      </c>
      <c r="B364" s="15" t="s">
        <v>29</v>
      </c>
      <c r="C364" s="15" t="s">
        <v>29</v>
      </c>
      <c r="D364" s="15" t="s">
        <v>29</v>
      </c>
      <c r="E364" s="15" t="s">
        <v>152</v>
      </c>
      <c r="F364" s="15"/>
      <c r="G364" s="15"/>
      <c r="H364" s="15"/>
      <c r="I364" s="15"/>
      <c r="J364" s="15">
        <v>26</v>
      </c>
      <c r="K364" s="15"/>
      <c r="L364" s="8" t="str">
        <f t="shared" si="41"/>
        <v>A-02-02-02-010----</v>
      </c>
      <c r="M364" s="13" t="s">
        <v>153</v>
      </c>
      <c r="N364" s="10">
        <f t="shared" ref="N364" si="46">+N365</f>
        <v>1575185242</v>
      </c>
      <c r="O364" s="140"/>
      <c r="P364" s="40"/>
      <c r="Q364" s="221"/>
      <c r="R364" s="221"/>
      <c r="S364" s="179"/>
      <c r="T364" s="179"/>
      <c r="U364" s="179"/>
      <c r="V364" s="179"/>
      <c r="W364" s="179"/>
      <c r="X364" s="179"/>
      <c r="Y364" s="179"/>
      <c r="Z364" s="179"/>
      <c r="AA364" s="179"/>
      <c r="AB364" s="179"/>
    </row>
    <row r="365" spans="1:28" x14ac:dyDescent="0.25">
      <c r="A365" s="196" t="s">
        <v>22</v>
      </c>
      <c r="B365" s="15" t="s">
        <v>29</v>
      </c>
      <c r="C365" s="15" t="s">
        <v>29</v>
      </c>
      <c r="D365" s="15" t="s">
        <v>29</v>
      </c>
      <c r="E365" s="15" t="s">
        <v>152</v>
      </c>
      <c r="F365" s="12"/>
      <c r="G365" s="12"/>
      <c r="H365" s="12"/>
      <c r="I365" s="12"/>
      <c r="J365" s="15">
        <v>26</v>
      </c>
      <c r="K365" s="12"/>
      <c r="L365" s="8" t="str">
        <f t="shared" si="41"/>
        <v>A-02-02-02-010----</v>
      </c>
      <c r="M365" s="13" t="s">
        <v>26</v>
      </c>
      <c r="N365" s="10">
        <f t="shared" ref="N365" si="47">SUM(N366)</f>
        <v>1575185242</v>
      </c>
      <c r="O365" s="141"/>
      <c r="P365" s="161"/>
      <c r="Q365" s="223"/>
      <c r="R365" s="223"/>
      <c r="S365" s="180"/>
      <c r="T365" s="180"/>
      <c r="U365" s="180"/>
      <c r="V365" s="180"/>
      <c r="W365" s="180"/>
      <c r="X365" s="180"/>
      <c r="Y365" s="180"/>
      <c r="Z365" s="180"/>
      <c r="AA365" s="180"/>
      <c r="AB365" s="180"/>
    </row>
    <row r="366" spans="1:28" ht="33" x14ac:dyDescent="0.25">
      <c r="A366" s="196" t="s">
        <v>22</v>
      </c>
      <c r="B366" s="15" t="s">
        <v>29</v>
      </c>
      <c r="C366" s="15" t="s">
        <v>29</v>
      </c>
      <c r="D366" s="15" t="s">
        <v>29</v>
      </c>
      <c r="E366" s="15" t="s">
        <v>152</v>
      </c>
      <c r="F366" s="12"/>
      <c r="G366" s="12"/>
      <c r="H366" s="12"/>
      <c r="I366" s="12"/>
      <c r="J366" s="12">
        <v>26</v>
      </c>
      <c r="K366" s="12">
        <v>408</v>
      </c>
      <c r="L366" s="8" t="str">
        <f t="shared" si="41"/>
        <v>A-02-02-02-010----</v>
      </c>
      <c r="M366" s="14" t="s">
        <v>420</v>
      </c>
      <c r="N366" s="11">
        <v>1575185242</v>
      </c>
      <c r="O366" s="141" t="s">
        <v>44</v>
      </c>
      <c r="P366" s="161" t="s">
        <v>44</v>
      </c>
      <c r="Q366" s="223" t="s">
        <v>457</v>
      </c>
      <c r="R366" s="223"/>
      <c r="S366" s="180"/>
      <c r="T366" s="180"/>
      <c r="U366" s="180"/>
      <c r="V366" s="180"/>
      <c r="W366" s="180"/>
      <c r="X366" s="180"/>
      <c r="Y366" s="180"/>
      <c r="Z366" s="180"/>
      <c r="AA366" s="180"/>
      <c r="AB366" s="180"/>
    </row>
    <row r="367" spans="1:28" s="113" customFormat="1" ht="24.75" customHeight="1" x14ac:dyDescent="0.25">
      <c r="A367" s="204" t="s">
        <v>22</v>
      </c>
      <c r="B367" s="75" t="s">
        <v>25</v>
      </c>
      <c r="C367" s="75"/>
      <c r="D367" s="75"/>
      <c r="E367" s="75"/>
      <c r="F367" s="75"/>
      <c r="G367" s="75"/>
      <c r="H367" s="75"/>
      <c r="I367" s="75"/>
      <c r="J367" s="75"/>
      <c r="K367" s="75"/>
      <c r="L367" s="112" t="str">
        <f t="shared" si="41"/>
        <v>A-03-------</v>
      </c>
      <c r="M367" s="77" t="s">
        <v>160</v>
      </c>
      <c r="N367" s="78">
        <f t="shared" ref="N367:N368" si="48">+N368</f>
        <v>29040000000</v>
      </c>
      <c r="O367" s="147"/>
      <c r="P367" s="77"/>
      <c r="Q367" s="222"/>
      <c r="R367" s="221"/>
      <c r="S367" s="184"/>
      <c r="T367" s="184"/>
      <c r="U367" s="184"/>
      <c r="V367" s="184"/>
      <c r="W367" s="184"/>
      <c r="X367" s="184"/>
      <c r="Y367" s="184"/>
      <c r="Z367" s="184"/>
      <c r="AA367" s="184"/>
      <c r="AB367" s="184"/>
    </row>
    <row r="368" spans="1:28" s="73" customFormat="1" ht="17.25" x14ac:dyDescent="0.3">
      <c r="A368" s="205" t="s">
        <v>22</v>
      </c>
      <c r="B368" s="69" t="s">
        <v>25</v>
      </c>
      <c r="C368" s="69" t="s">
        <v>25</v>
      </c>
      <c r="D368" s="69"/>
      <c r="E368" s="69"/>
      <c r="F368" s="69"/>
      <c r="G368" s="69"/>
      <c r="H368" s="69"/>
      <c r="I368" s="69"/>
      <c r="J368" s="69"/>
      <c r="K368" s="69"/>
      <c r="L368" s="70" t="str">
        <f t="shared" si="41"/>
        <v>A-03-03------</v>
      </c>
      <c r="M368" s="71" t="s">
        <v>161</v>
      </c>
      <c r="N368" s="72">
        <f t="shared" si="48"/>
        <v>29040000000</v>
      </c>
      <c r="O368" s="148"/>
      <c r="P368" s="71"/>
      <c r="Q368" s="221"/>
      <c r="R368" s="221"/>
      <c r="S368" s="178"/>
      <c r="T368" s="178"/>
      <c r="U368" s="178"/>
      <c r="V368" s="178"/>
      <c r="W368" s="178"/>
      <c r="X368" s="178"/>
      <c r="Y368" s="178"/>
      <c r="Z368" s="178"/>
      <c r="AA368" s="178"/>
      <c r="AB368" s="178"/>
    </row>
    <row r="369" spans="1:28" s="65" customFormat="1" ht="15.75" x14ac:dyDescent="0.25">
      <c r="A369" s="206" t="s">
        <v>22</v>
      </c>
      <c r="B369" s="114" t="s">
        <v>25</v>
      </c>
      <c r="C369" s="114" t="s">
        <v>25</v>
      </c>
      <c r="D369" s="114" t="s">
        <v>24</v>
      </c>
      <c r="E369" s="114"/>
      <c r="F369" s="114"/>
      <c r="G369" s="114"/>
      <c r="H369" s="114"/>
      <c r="I369" s="114"/>
      <c r="J369" s="114"/>
      <c r="K369" s="114"/>
      <c r="L369" s="115" t="str">
        <f t="shared" si="41"/>
        <v>A-03-03-01-----</v>
      </c>
      <c r="M369" s="116" t="s">
        <v>162</v>
      </c>
      <c r="N369" s="117">
        <f>+N370+N401+N404+N410</f>
        <v>29040000000</v>
      </c>
      <c r="O369" s="149"/>
      <c r="P369" s="116"/>
      <c r="Q369" s="221"/>
      <c r="R369" s="221"/>
      <c r="S369" s="174"/>
      <c r="T369" s="174"/>
      <c r="U369" s="174"/>
      <c r="V369" s="174"/>
      <c r="W369" s="174"/>
      <c r="X369" s="174"/>
      <c r="Y369" s="174"/>
      <c r="Z369" s="174"/>
      <c r="AA369" s="174"/>
      <c r="AB369" s="174"/>
    </row>
    <row r="370" spans="1:28" s="7" customFormat="1" x14ac:dyDescent="0.25">
      <c r="A370" s="195" t="s">
        <v>22</v>
      </c>
      <c r="B370" s="66" t="s">
        <v>25</v>
      </c>
      <c r="C370" s="66" t="s">
        <v>25</v>
      </c>
      <c r="D370" s="66" t="s">
        <v>24</v>
      </c>
      <c r="E370" s="66" t="s">
        <v>163</v>
      </c>
      <c r="F370" s="66"/>
      <c r="G370" s="66"/>
      <c r="H370" s="66"/>
      <c r="I370" s="66"/>
      <c r="J370" s="66">
        <v>10</v>
      </c>
      <c r="K370" s="66"/>
      <c r="L370" s="67" t="str">
        <f t="shared" si="41"/>
        <v>A-03-03-01-017----</v>
      </c>
      <c r="M370" s="13" t="s">
        <v>164</v>
      </c>
      <c r="N370" s="10">
        <f>SUM(N371:N384)</f>
        <v>25750000000</v>
      </c>
      <c r="O370" s="9"/>
      <c r="P370" s="13"/>
      <c r="Q370" s="221"/>
      <c r="R370" s="221"/>
      <c r="S370" s="179"/>
      <c r="T370" s="179"/>
      <c r="U370" s="179"/>
      <c r="V370" s="179"/>
      <c r="W370" s="179"/>
      <c r="X370" s="179"/>
      <c r="Y370" s="179"/>
      <c r="Z370" s="179"/>
      <c r="AA370" s="179"/>
      <c r="AB370" s="179"/>
    </row>
    <row r="371" spans="1:28" ht="25.5" x14ac:dyDescent="0.25">
      <c r="A371" s="195" t="s">
        <v>22</v>
      </c>
      <c r="B371" s="66" t="s">
        <v>25</v>
      </c>
      <c r="C371" s="66" t="s">
        <v>25</v>
      </c>
      <c r="D371" s="66" t="s">
        <v>24</v>
      </c>
      <c r="E371" s="66" t="s">
        <v>163</v>
      </c>
      <c r="F371" s="12"/>
      <c r="G371" s="12"/>
      <c r="H371" s="12"/>
      <c r="I371" s="12"/>
      <c r="J371" s="12">
        <v>10</v>
      </c>
      <c r="K371" s="12">
        <v>501</v>
      </c>
      <c r="L371" s="8" t="str">
        <f t="shared" si="41"/>
        <v>A-03-03-01-017----</v>
      </c>
      <c r="M371" s="14" t="s">
        <v>165</v>
      </c>
      <c r="N371" s="11">
        <v>750000000</v>
      </c>
      <c r="O371" s="141" t="s">
        <v>28</v>
      </c>
      <c r="P371" s="161" t="s">
        <v>472</v>
      </c>
      <c r="Q371" s="223" t="s">
        <v>439</v>
      </c>
      <c r="R371" s="223">
        <v>59</v>
      </c>
      <c r="S371" s="180" t="s">
        <v>919</v>
      </c>
      <c r="T371" s="180">
        <v>270</v>
      </c>
      <c r="U371" s="180" t="s">
        <v>455</v>
      </c>
      <c r="V371" s="180" t="s">
        <v>455</v>
      </c>
      <c r="W371" s="180" t="s">
        <v>455</v>
      </c>
      <c r="X371" s="186">
        <v>43882</v>
      </c>
      <c r="Y371" s="180"/>
      <c r="Z371" s="180"/>
      <c r="AA371" s="180"/>
      <c r="AB371" s="180"/>
    </row>
    <row r="372" spans="1:28" ht="25.5" x14ac:dyDescent="0.25">
      <c r="A372" s="195" t="s">
        <v>22</v>
      </c>
      <c r="B372" s="66" t="s">
        <v>25</v>
      </c>
      <c r="C372" s="66" t="s">
        <v>25</v>
      </c>
      <c r="D372" s="66" t="s">
        <v>24</v>
      </c>
      <c r="E372" s="66" t="s">
        <v>163</v>
      </c>
      <c r="F372" s="12"/>
      <c r="G372" s="12"/>
      <c r="H372" s="12"/>
      <c r="I372" s="12"/>
      <c r="J372" s="12">
        <v>10</v>
      </c>
      <c r="K372" s="12">
        <v>502</v>
      </c>
      <c r="L372" s="8" t="str">
        <f t="shared" si="41"/>
        <v>A-03-03-01-017----</v>
      </c>
      <c r="M372" s="14" t="s">
        <v>166</v>
      </c>
      <c r="N372" s="11">
        <v>1700000000</v>
      </c>
      <c r="O372" s="141" t="s">
        <v>28</v>
      </c>
      <c r="P372" s="161" t="s">
        <v>472</v>
      </c>
      <c r="Q372" s="223" t="s">
        <v>439</v>
      </c>
      <c r="R372" s="223">
        <v>59</v>
      </c>
      <c r="S372" s="180" t="s">
        <v>919</v>
      </c>
      <c r="T372" s="180">
        <v>270</v>
      </c>
      <c r="U372" s="180" t="s">
        <v>455</v>
      </c>
      <c r="V372" s="180" t="s">
        <v>455</v>
      </c>
      <c r="W372" s="180" t="s">
        <v>455</v>
      </c>
      <c r="X372" s="186">
        <v>43882</v>
      </c>
      <c r="Y372" s="180"/>
      <c r="Z372" s="180"/>
      <c r="AA372" s="180"/>
      <c r="AB372" s="180"/>
    </row>
    <row r="373" spans="1:28" ht="25.5" x14ac:dyDescent="0.25">
      <c r="A373" s="195" t="s">
        <v>22</v>
      </c>
      <c r="B373" s="66" t="s">
        <v>25</v>
      </c>
      <c r="C373" s="66" t="s">
        <v>25</v>
      </c>
      <c r="D373" s="66" t="s">
        <v>24</v>
      </c>
      <c r="E373" s="66" t="s">
        <v>163</v>
      </c>
      <c r="F373" s="12"/>
      <c r="G373" s="12"/>
      <c r="H373" s="12"/>
      <c r="I373" s="12"/>
      <c r="J373" s="12">
        <v>10</v>
      </c>
      <c r="K373" s="12">
        <v>503</v>
      </c>
      <c r="L373" s="8" t="str">
        <f t="shared" si="41"/>
        <v>A-03-03-01-017----</v>
      </c>
      <c r="M373" s="14" t="s">
        <v>167</v>
      </c>
      <c r="N373" s="11">
        <v>62000000</v>
      </c>
      <c r="O373" s="141" t="s">
        <v>28</v>
      </c>
      <c r="P373" s="161" t="s">
        <v>472</v>
      </c>
      <c r="Q373" s="223" t="s">
        <v>466</v>
      </c>
      <c r="R373" s="223">
        <v>60</v>
      </c>
      <c r="S373" s="393" t="s">
        <v>1068</v>
      </c>
      <c r="T373" s="393">
        <v>180</v>
      </c>
      <c r="U373" s="180"/>
      <c r="V373" s="180"/>
      <c r="W373" s="180"/>
      <c r="X373" s="180"/>
      <c r="Y373" s="180"/>
      <c r="Z373" s="180"/>
      <c r="AA373" s="180"/>
      <c r="AB373" s="180"/>
    </row>
    <row r="374" spans="1:28" s="366" customFormat="1" ht="25.5" x14ac:dyDescent="0.25">
      <c r="A374" s="195" t="s">
        <v>22</v>
      </c>
      <c r="B374" s="66" t="s">
        <v>25</v>
      </c>
      <c r="C374" s="66" t="s">
        <v>25</v>
      </c>
      <c r="D374" s="66" t="s">
        <v>24</v>
      </c>
      <c r="E374" s="66" t="s">
        <v>163</v>
      </c>
      <c r="F374" s="12"/>
      <c r="G374" s="12"/>
      <c r="H374" s="12"/>
      <c r="I374" s="12"/>
      <c r="J374" s="12">
        <v>10</v>
      </c>
      <c r="K374" s="12">
        <v>504</v>
      </c>
      <c r="L374" s="8" t="str">
        <f t="shared" ref="L374" si="49">CONCATENATE(A374,"-",B374,"-",C374,"-",D374,"-",E374,"-",F374,"-",G374,"-",H374,"-",I374)</f>
        <v>A-03-03-01-017----</v>
      </c>
      <c r="M374" s="14" t="s">
        <v>1002</v>
      </c>
      <c r="N374" s="11">
        <v>45000000</v>
      </c>
      <c r="O374" s="141" t="s">
        <v>28</v>
      </c>
      <c r="P374" s="161" t="s">
        <v>465</v>
      </c>
      <c r="Q374" s="223" t="s">
        <v>453</v>
      </c>
      <c r="R374" s="223">
        <v>61</v>
      </c>
      <c r="S374" s="393" t="s">
        <v>946</v>
      </c>
      <c r="T374" s="393">
        <v>270</v>
      </c>
      <c r="U374" s="180" t="s">
        <v>455</v>
      </c>
      <c r="V374" s="180" t="s">
        <v>455</v>
      </c>
      <c r="W374" s="180" t="s">
        <v>455</v>
      </c>
      <c r="X374" s="180"/>
      <c r="Y374" s="180"/>
      <c r="Z374" s="180"/>
      <c r="AA374" s="180"/>
      <c r="AB374" s="180"/>
    </row>
    <row r="375" spans="1:28" ht="25.5" x14ac:dyDescent="0.25">
      <c r="A375" s="195" t="s">
        <v>22</v>
      </c>
      <c r="B375" s="66" t="s">
        <v>25</v>
      </c>
      <c r="C375" s="66" t="s">
        <v>25</v>
      </c>
      <c r="D375" s="66" t="s">
        <v>24</v>
      </c>
      <c r="E375" s="66" t="s">
        <v>163</v>
      </c>
      <c r="F375" s="12"/>
      <c r="G375" s="12"/>
      <c r="H375" s="12"/>
      <c r="I375" s="12"/>
      <c r="J375" s="12">
        <v>10</v>
      </c>
      <c r="K375" s="12">
        <v>535</v>
      </c>
      <c r="L375" s="8" t="str">
        <f t="shared" si="41"/>
        <v>A-03-03-01-017----</v>
      </c>
      <c r="M375" s="14" t="s">
        <v>1003</v>
      </c>
      <c r="N375" s="11">
        <v>45000000</v>
      </c>
      <c r="O375" s="141" t="s">
        <v>28</v>
      </c>
      <c r="P375" s="161" t="s">
        <v>465</v>
      </c>
      <c r="Q375" s="223" t="s">
        <v>453</v>
      </c>
      <c r="R375" s="223">
        <v>61</v>
      </c>
      <c r="S375" s="393" t="s">
        <v>946</v>
      </c>
      <c r="T375" s="393">
        <v>270</v>
      </c>
      <c r="U375" s="180" t="s">
        <v>455</v>
      </c>
      <c r="V375" s="180" t="s">
        <v>455</v>
      </c>
      <c r="W375" s="180" t="s">
        <v>455</v>
      </c>
      <c r="X375" s="180"/>
      <c r="Y375" s="180"/>
      <c r="Z375" s="180"/>
      <c r="AA375" s="180"/>
      <c r="AB375" s="180"/>
    </row>
    <row r="376" spans="1:28" ht="25.5" x14ac:dyDescent="0.25">
      <c r="A376" s="195" t="s">
        <v>22</v>
      </c>
      <c r="B376" s="66" t="s">
        <v>25</v>
      </c>
      <c r="C376" s="66" t="s">
        <v>25</v>
      </c>
      <c r="D376" s="66" t="s">
        <v>24</v>
      </c>
      <c r="E376" s="66" t="s">
        <v>163</v>
      </c>
      <c r="F376" s="12"/>
      <c r="G376" s="12"/>
      <c r="H376" s="12"/>
      <c r="I376" s="12"/>
      <c r="J376" s="12">
        <v>10</v>
      </c>
      <c r="K376" s="12">
        <v>505</v>
      </c>
      <c r="L376" s="8" t="str">
        <f t="shared" si="41"/>
        <v>A-03-03-01-017----</v>
      </c>
      <c r="M376" s="14" t="s">
        <v>168</v>
      </c>
      <c r="N376" s="11">
        <v>1200000000</v>
      </c>
      <c r="O376" s="141" t="s">
        <v>28</v>
      </c>
      <c r="P376" s="161" t="s">
        <v>48</v>
      </c>
      <c r="Q376" s="223" t="s">
        <v>462</v>
      </c>
      <c r="R376" s="223">
        <v>62</v>
      </c>
      <c r="S376" s="180" t="s">
        <v>924</v>
      </c>
      <c r="T376" s="180">
        <v>120</v>
      </c>
      <c r="U376" s="180" t="s">
        <v>455</v>
      </c>
      <c r="V376" s="180" t="s">
        <v>455</v>
      </c>
      <c r="W376" s="180" t="s">
        <v>455</v>
      </c>
      <c r="X376" s="186">
        <v>43921</v>
      </c>
      <c r="Y376" s="180"/>
      <c r="Z376" s="180"/>
      <c r="AA376" s="180"/>
      <c r="AB376" s="180"/>
    </row>
    <row r="377" spans="1:28" ht="25.5" x14ac:dyDescent="0.25">
      <c r="A377" s="195" t="s">
        <v>22</v>
      </c>
      <c r="B377" s="66" t="s">
        <v>25</v>
      </c>
      <c r="C377" s="66" t="s">
        <v>25</v>
      </c>
      <c r="D377" s="66" t="s">
        <v>24</v>
      </c>
      <c r="E377" s="66" t="s">
        <v>163</v>
      </c>
      <c r="F377" s="12"/>
      <c r="G377" s="12"/>
      <c r="H377" s="12"/>
      <c r="I377" s="12"/>
      <c r="J377" s="12">
        <v>10</v>
      </c>
      <c r="K377" s="12">
        <v>506</v>
      </c>
      <c r="L377" s="8" t="str">
        <f t="shared" si="41"/>
        <v>A-03-03-01-017----</v>
      </c>
      <c r="M377" s="14" t="s">
        <v>999</v>
      </c>
      <c r="N377" s="11">
        <v>500000000</v>
      </c>
      <c r="O377" s="141" t="s">
        <v>28</v>
      </c>
      <c r="P377" s="161" t="s">
        <v>469</v>
      </c>
      <c r="Q377" s="223" t="s">
        <v>948</v>
      </c>
      <c r="R377" s="223">
        <v>63</v>
      </c>
      <c r="S377" s="180" t="s">
        <v>916</v>
      </c>
      <c r="T377" s="180">
        <v>60</v>
      </c>
      <c r="U377" s="180" t="s">
        <v>455</v>
      </c>
      <c r="V377" s="180" t="s">
        <v>455</v>
      </c>
      <c r="W377" s="180" t="s">
        <v>455</v>
      </c>
      <c r="X377" s="186">
        <v>43959</v>
      </c>
      <c r="Y377" s="180"/>
      <c r="Z377" s="180"/>
      <c r="AA377" s="180"/>
      <c r="AB377" s="180"/>
    </row>
    <row r="378" spans="1:28" ht="33" x14ac:dyDescent="0.25">
      <c r="A378" s="195" t="s">
        <v>22</v>
      </c>
      <c r="B378" s="66" t="s">
        <v>25</v>
      </c>
      <c r="C378" s="66" t="s">
        <v>25</v>
      </c>
      <c r="D378" s="66" t="s">
        <v>24</v>
      </c>
      <c r="E378" s="66" t="s">
        <v>163</v>
      </c>
      <c r="F378" s="50"/>
      <c r="G378" s="50"/>
      <c r="H378" s="50"/>
      <c r="I378" s="50"/>
      <c r="J378" s="50">
        <v>10</v>
      </c>
      <c r="K378" s="12">
        <v>507</v>
      </c>
      <c r="L378" s="51" t="str">
        <f t="shared" si="41"/>
        <v>A-03-03-01-017----</v>
      </c>
      <c r="M378" s="52" t="s">
        <v>170</v>
      </c>
      <c r="N378" s="54">
        <v>80000000</v>
      </c>
      <c r="O378" s="141" t="s">
        <v>28</v>
      </c>
      <c r="P378" s="161" t="s">
        <v>465</v>
      </c>
      <c r="Q378" s="223" t="s">
        <v>440</v>
      </c>
      <c r="R378" s="223">
        <v>64</v>
      </c>
      <c r="S378" s="180" t="s">
        <v>914</v>
      </c>
      <c r="T378" s="180">
        <v>150</v>
      </c>
      <c r="U378" s="180" t="s">
        <v>455</v>
      </c>
      <c r="V378" s="180" t="s">
        <v>455</v>
      </c>
      <c r="W378" s="180" t="s">
        <v>455</v>
      </c>
      <c r="X378" s="186">
        <v>43889</v>
      </c>
      <c r="Y378" s="180"/>
      <c r="Z378" s="180"/>
      <c r="AA378" s="180"/>
      <c r="AB378" s="180"/>
    </row>
    <row r="379" spans="1:28" ht="33" x14ac:dyDescent="0.25">
      <c r="A379" s="195" t="s">
        <v>22</v>
      </c>
      <c r="B379" s="66" t="s">
        <v>25</v>
      </c>
      <c r="C379" s="66" t="s">
        <v>25</v>
      </c>
      <c r="D379" s="66" t="s">
        <v>24</v>
      </c>
      <c r="E379" s="66" t="s">
        <v>163</v>
      </c>
      <c r="F379" s="50"/>
      <c r="G379" s="50"/>
      <c r="H379" s="50"/>
      <c r="I379" s="50"/>
      <c r="J379" s="50">
        <v>10</v>
      </c>
      <c r="K379" s="12">
        <v>508</v>
      </c>
      <c r="L379" s="51" t="str">
        <f t="shared" si="41"/>
        <v>A-03-03-01-017----</v>
      </c>
      <c r="M379" s="52" t="s">
        <v>402</v>
      </c>
      <c r="N379" s="54">
        <v>180000000</v>
      </c>
      <c r="O379" s="141" t="s">
        <v>28</v>
      </c>
      <c r="P379" s="161" t="s">
        <v>48</v>
      </c>
      <c r="Q379" s="223" t="s">
        <v>468</v>
      </c>
      <c r="R379" s="223">
        <v>4</v>
      </c>
      <c r="S379" s="180" t="s">
        <v>914</v>
      </c>
      <c r="T379" s="180">
        <v>45</v>
      </c>
      <c r="U379" s="180" t="s">
        <v>455</v>
      </c>
      <c r="V379" s="180" t="s">
        <v>455</v>
      </c>
      <c r="W379" s="180" t="s">
        <v>455</v>
      </c>
      <c r="X379" s="186">
        <v>43893</v>
      </c>
      <c r="Y379" s="180"/>
      <c r="Z379" s="180"/>
      <c r="AA379" s="180"/>
      <c r="AB379" s="180"/>
    </row>
    <row r="380" spans="1:28" ht="33" x14ac:dyDescent="0.25">
      <c r="A380" s="195" t="s">
        <v>22</v>
      </c>
      <c r="B380" s="66" t="s">
        <v>25</v>
      </c>
      <c r="C380" s="66" t="s">
        <v>25</v>
      </c>
      <c r="D380" s="66" t="s">
        <v>24</v>
      </c>
      <c r="E380" s="66" t="s">
        <v>163</v>
      </c>
      <c r="F380" s="50"/>
      <c r="G380" s="50"/>
      <c r="H380" s="50"/>
      <c r="I380" s="50"/>
      <c r="J380" s="50">
        <v>10</v>
      </c>
      <c r="K380" s="12">
        <v>509</v>
      </c>
      <c r="L380" s="51" t="str">
        <f t="shared" si="41"/>
        <v>A-03-03-01-017----</v>
      </c>
      <c r="M380" s="52" t="s">
        <v>403</v>
      </c>
      <c r="N380" s="54">
        <v>40000000</v>
      </c>
      <c r="O380" s="141" t="s">
        <v>28</v>
      </c>
      <c r="P380" s="161" t="s">
        <v>48</v>
      </c>
      <c r="Q380" s="223" t="s">
        <v>442</v>
      </c>
      <c r="R380" s="223">
        <v>4</v>
      </c>
      <c r="S380" s="180" t="s">
        <v>914</v>
      </c>
      <c r="T380" s="180">
        <v>45</v>
      </c>
      <c r="U380" s="180" t="s">
        <v>455</v>
      </c>
      <c r="V380" s="180" t="s">
        <v>455</v>
      </c>
      <c r="W380" s="180" t="s">
        <v>455</v>
      </c>
      <c r="X380" s="186">
        <v>43893</v>
      </c>
      <c r="Y380" s="180"/>
      <c r="Z380" s="180"/>
      <c r="AA380" s="180"/>
      <c r="AB380" s="180"/>
    </row>
    <row r="381" spans="1:28" ht="25.5" x14ac:dyDescent="0.25">
      <c r="A381" s="195" t="s">
        <v>22</v>
      </c>
      <c r="B381" s="66" t="s">
        <v>25</v>
      </c>
      <c r="C381" s="66" t="s">
        <v>25</v>
      </c>
      <c r="D381" s="66" t="s">
        <v>24</v>
      </c>
      <c r="E381" s="66" t="s">
        <v>163</v>
      </c>
      <c r="F381" s="50"/>
      <c r="G381" s="50"/>
      <c r="H381" s="50"/>
      <c r="I381" s="50"/>
      <c r="J381" s="50">
        <v>10</v>
      </c>
      <c r="K381" s="12">
        <v>510</v>
      </c>
      <c r="L381" s="51" t="str">
        <f t="shared" si="41"/>
        <v>A-03-03-01-017----</v>
      </c>
      <c r="M381" s="52" t="s">
        <v>171</v>
      </c>
      <c r="N381" s="54">
        <v>20000000</v>
      </c>
      <c r="O381" s="141" t="s">
        <v>28</v>
      </c>
      <c r="P381" s="141" t="s">
        <v>28</v>
      </c>
      <c r="Q381" s="223" t="s">
        <v>457</v>
      </c>
      <c r="R381" s="223"/>
      <c r="S381" s="180"/>
      <c r="T381" s="180"/>
      <c r="U381" s="180"/>
      <c r="V381" s="180"/>
      <c r="W381" s="180"/>
      <c r="X381" s="180"/>
      <c r="Y381" s="180"/>
      <c r="Z381" s="180"/>
      <c r="AA381" s="180"/>
      <c r="AB381" s="180"/>
    </row>
    <row r="382" spans="1:28" s="366" customFormat="1" ht="25.5" x14ac:dyDescent="0.25">
      <c r="A382" s="195" t="s">
        <v>22</v>
      </c>
      <c r="B382" s="66" t="s">
        <v>25</v>
      </c>
      <c r="C382" s="66" t="s">
        <v>25</v>
      </c>
      <c r="D382" s="66" t="s">
        <v>24</v>
      </c>
      <c r="E382" s="66" t="s">
        <v>163</v>
      </c>
      <c r="F382" s="50"/>
      <c r="G382" s="50"/>
      <c r="H382" s="50"/>
      <c r="I382" s="50"/>
      <c r="J382" s="50">
        <v>10</v>
      </c>
      <c r="K382" s="12">
        <v>511</v>
      </c>
      <c r="L382" s="51" t="str">
        <f t="shared" ref="L382" si="50">CONCATENATE(A382,"-",B382,"-",C382,"-",D382,"-",E382,"-",F382,"-",G382,"-",H382,"-",I382)</f>
        <v>A-03-03-01-017----</v>
      </c>
      <c r="M382" s="52" t="s">
        <v>1000</v>
      </c>
      <c r="N382" s="54">
        <v>294565837.5</v>
      </c>
      <c r="O382" s="141" t="s">
        <v>125</v>
      </c>
      <c r="P382" s="161" t="s">
        <v>467</v>
      </c>
      <c r="Q382" s="223" t="s">
        <v>453</v>
      </c>
      <c r="R382" s="223">
        <v>67</v>
      </c>
      <c r="S382" s="393" t="s">
        <v>928</v>
      </c>
      <c r="T382" s="393">
        <v>270</v>
      </c>
      <c r="U382" s="180" t="s">
        <v>455</v>
      </c>
      <c r="V382" s="180" t="s">
        <v>932</v>
      </c>
      <c r="W382" s="180"/>
      <c r="X382" s="180"/>
      <c r="Y382" s="180"/>
      <c r="Z382" s="180"/>
      <c r="AA382" s="180"/>
      <c r="AB382" s="180"/>
    </row>
    <row r="383" spans="1:28" ht="25.5" x14ac:dyDescent="0.25">
      <c r="A383" s="195" t="s">
        <v>22</v>
      </c>
      <c r="B383" s="66" t="s">
        <v>25</v>
      </c>
      <c r="C383" s="66" t="s">
        <v>25</v>
      </c>
      <c r="D383" s="66" t="s">
        <v>24</v>
      </c>
      <c r="E383" s="66" t="s">
        <v>163</v>
      </c>
      <c r="F383" s="50"/>
      <c r="G383" s="50"/>
      <c r="H383" s="50"/>
      <c r="I383" s="50"/>
      <c r="J383" s="50">
        <v>10</v>
      </c>
      <c r="K383" s="12">
        <v>534</v>
      </c>
      <c r="L383" s="51" t="str">
        <f t="shared" si="41"/>
        <v>A-03-03-01-017----</v>
      </c>
      <c r="M383" s="52" t="s">
        <v>1001</v>
      </c>
      <c r="N383" s="54">
        <v>98188612.5</v>
      </c>
      <c r="O383" s="141" t="s">
        <v>125</v>
      </c>
      <c r="P383" s="161" t="s">
        <v>467</v>
      </c>
      <c r="Q383" s="223" t="s">
        <v>453</v>
      </c>
      <c r="R383" s="223">
        <v>67</v>
      </c>
      <c r="S383" s="180" t="s">
        <v>928</v>
      </c>
      <c r="T383" s="180">
        <v>360</v>
      </c>
      <c r="U383" s="180" t="s">
        <v>455</v>
      </c>
      <c r="V383" s="180" t="s">
        <v>932</v>
      </c>
      <c r="W383" s="180"/>
      <c r="X383" s="180"/>
      <c r="Y383" s="180"/>
      <c r="Z383" s="180"/>
      <c r="AA383" s="180"/>
      <c r="AB383" s="180"/>
    </row>
    <row r="384" spans="1:28" x14ac:dyDescent="0.25">
      <c r="A384" s="195" t="s">
        <v>22</v>
      </c>
      <c r="B384" s="66" t="s">
        <v>25</v>
      </c>
      <c r="C384" s="66" t="s">
        <v>25</v>
      </c>
      <c r="D384" s="66" t="s">
        <v>24</v>
      </c>
      <c r="E384" s="66" t="s">
        <v>163</v>
      </c>
      <c r="F384" s="50"/>
      <c r="G384" s="50"/>
      <c r="H384" s="50"/>
      <c r="I384" s="50"/>
      <c r="J384" s="15">
        <v>10</v>
      </c>
      <c r="K384" s="12"/>
      <c r="L384" s="51" t="str">
        <f t="shared" si="41"/>
        <v>A-03-03-01-017----</v>
      </c>
      <c r="M384" s="53" t="s">
        <v>26</v>
      </c>
      <c r="N384" s="55">
        <f>SUM(N385:N400)</f>
        <v>20735245550</v>
      </c>
      <c r="O384" s="141"/>
      <c r="P384" s="161"/>
      <c r="Q384" s="223"/>
      <c r="R384" s="223"/>
      <c r="S384" s="180"/>
      <c r="T384" s="180"/>
      <c r="U384" s="180"/>
      <c r="V384" s="180"/>
      <c r="W384" s="180"/>
      <c r="X384" s="180"/>
      <c r="Y384" s="180"/>
      <c r="Z384" s="180"/>
      <c r="AA384" s="180"/>
      <c r="AB384" s="180"/>
    </row>
    <row r="385" spans="1:28" ht="25.5" x14ac:dyDescent="0.25">
      <c r="A385" s="195" t="s">
        <v>22</v>
      </c>
      <c r="B385" s="66" t="s">
        <v>25</v>
      </c>
      <c r="C385" s="66" t="s">
        <v>25</v>
      </c>
      <c r="D385" s="66" t="s">
        <v>24</v>
      </c>
      <c r="E385" s="66" t="s">
        <v>163</v>
      </c>
      <c r="F385" s="12"/>
      <c r="G385" s="12"/>
      <c r="H385" s="12"/>
      <c r="I385" s="12"/>
      <c r="J385" s="12">
        <v>10</v>
      </c>
      <c r="K385" s="12">
        <v>512</v>
      </c>
      <c r="L385" s="8" t="str">
        <f t="shared" si="41"/>
        <v>A-03-03-01-017----</v>
      </c>
      <c r="M385" s="14" t="s">
        <v>173</v>
      </c>
      <c r="N385" s="11">
        <v>260000000</v>
      </c>
      <c r="O385" s="141" t="s">
        <v>28</v>
      </c>
      <c r="P385" s="161" t="s">
        <v>44</v>
      </c>
      <c r="Q385" s="223" t="s">
        <v>440</v>
      </c>
      <c r="R385" s="223"/>
      <c r="S385" s="180" t="s">
        <v>946</v>
      </c>
      <c r="T385" s="180">
        <v>270</v>
      </c>
      <c r="U385" s="180"/>
      <c r="V385" s="180"/>
      <c r="W385" s="180"/>
      <c r="X385" s="180"/>
      <c r="Y385" s="180"/>
      <c r="Z385" s="180"/>
      <c r="AA385" s="180"/>
      <c r="AB385" s="180"/>
    </row>
    <row r="386" spans="1:28" ht="25.5" x14ac:dyDescent="0.25">
      <c r="A386" s="195" t="s">
        <v>22</v>
      </c>
      <c r="B386" s="66" t="s">
        <v>25</v>
      </c>
      <c r="C386" s="66" t="s">
        <v>25</v>
      </c>
      <c r="D386" s="66" t="s">
        <v>24</v>
      </c>
      <c r="E386" s="66" t="s">
        <v>163</v>
      </c>
      <c r="F386" s="12"/>
      <c r="G386" s="12"/>
      <c r="H386" s="12"/>
      <c r="I386" s="12"/>
      <c r="J386" s="12">
        <v>10</v>
      </c>
      <c r="K386" s="12">
        <v>513</v>
      </c>
      <c r="L386" s="8" t="str">
        <f t="shared" si="41"/>
        <v>A-03-03-01-017----</v>
      </c>
      <c r="M386" s="14" t="s">
        <v>174</v>
      </c>
      <c r="N386" s="11">
        <v>30000000</v>
      </c>
      <c r="O386" s="141" t="s">
        <v>28</v>
      </c>
      <c r="P386" s="161" t="s">
        <v>44</v>
      </c>
      <c r="Q386" s="223" t="s">
        <v>440</v>
      </c>
      <c r="R386" s="223"/>
      <c r="S386" s="180" t="s">
        <v>946</v>
      </c>
      <c r="T386" s="180">
        <v>270</v>
      </c>
      <c r="U386" s="180"/>
      <c r="V386" s="180"/>
      <c r="W386" s="180"/>
      <c r="X386" s="180"/>
      <c r="Y386" s="180"/>
      <c r="Z386" s="180"/>
      <c r="AA386" s="180"/>
      <c r="AB386" s="180"/>
    </row>
    <row r="387" spans="1:28" ht="25.5" x14ac:dyDescent="0.25">
      <c r="A387" s="195" t="s">
        <v>22</v>
      </c>
      <c r="B387" s="66" t="s">
        <v>25</v>
      </c>
      <c r="C387" s="66" t="s">
        <v>25</v>
      </c>
      <c r="D387" s="66" t="s">
        <v>24</v>
      </c>
      <c r="E387" s="66" t="s">
        <v>163</v>
      </c>
      <c r="F387" s="12"/>
      <c r="G387" s="12"/>
      <c r="H387" s="12"/>
      <c r="I387" s="12"/>
      <c r="J387" s="12">
        <v>10</v>
      </c>
      <c r="K387" s="12">
        <v>514</v>
      </c>
      <c r="L387" s="8" t="str">
        <f t="shared" si="41"/>
        <v>A-03-03-01-017----</v>
      </c>
      <c r="M387" s="14" t="s">
        <v>175</v>
      </c>
      <c r="N387" s="11">
        <v>70000000</v>
      </c>
      <c r="O387" s="141" t="s">
        <v>28</v>
      </c>
      <c r="P387" s="161" t="s">
        <v>44</v>
      </c>
      <c r="Q387" s="223" t="s">
        <v>440</v>
      </c>
      <c r="R387" s="223"/>
      <c r="S387" s="180" t="s">
        <v>946</v>
      </c>
      <c r="T387" s="180">
        <v>270</v>
      </c>
      <c r="U387" s="180"/>
      <c r="V387" s="180"/>
      <c r="W387" s="180"/>
      <c r="X387" s="180"/>
      <c r="Y387" s="180"/>
      <c r="Z387" s="180"/>
      <c r="AA387" s="180"/>
      <c r="AB387" s="180"/>
    </row>
    <row r="388" spans="1:28" ht="25.5" x14ac:dyDescent="0.25">
      <c r="A388" s="195" t="s">
        <v>22</v>
      </c>
      <c r="B388" s="66" t="s">
        <v>25</v>
      </c>
      <c r="C388" s="66" t="s">
        <v>25</v>
      </c>
      <c r="D388" s="66" t="s">
        <v>24</v>
      </c>
      <c r="E388" s="66" t="s">
        <v>163</v>
      </c>
      <c r="F388" s="12"/>
      <c r="G388" s="12"/>
      <c r="H388" s="12"/>
      <c r="I388" s="12"/>
      <c r="J388" s="12">
        <v>10</v>
      </c>
      <c r="K388" s="12">
        <v>515</v>
      </c>
      <c r="L388" s="8" t="str">
        <f t="shared" si="41"/>
        <v>A-03-03-01-017----</v>
      </c>
      <c r="M388" s="14" t="s">
        <v>176</v>
      </c>
      <c r="N388" s="11">
        <v>420000000</v>
      </c>
      <c r="O388" s="141" t="s">
        <v>28</v>
      </c>
      <c r="P388" s="161" t="s">
        <v>44</v>
      </c>
      <c r="Q388" s="223" t="s">
        <v>440</v>
      </c>
      <c r="R388" s="223"/>
      <c r="S388" s="180" t="s">
        <v>946</v>
      </c>
      <c r="T388" s="180">
        <v>270</v>
      </c>
      <c r="U388" s="180"/>
      <c r="V388" s="180"/>
      <c r="W388" s="180"/>
      <c r="X388" s="180"/>
      <c r="Y388" s="180"/>
      <c r="Z388" s="180"/>
      <c r="AA388" s="180"/>
      <c r="AB388" s="180"/>
    </row>
    <row r="389" spans="1:28" ht="33" x14ac:dyDescent="0.25">
      <c r="A389" s="195" t="s">
        <v>22</v>
      </c>
      <c r="B389" s="66" t="s">
        <v>25</v>
      </c>
      <c r="C389" s="66" t="s">
        <v>25</v>
      </c>
      <c r="D389" s="66" t="s">
        <v>24</v>
      </c>
      <c r="E389" s="66" t="s">
        <v>163</v>
      </c>
      <c r="F389" s="12"/>
      <c r="G389" s="12"/>
      <c r="H389" s="12"/>
      <c r="I389" s="12"/>
      <c r="J389" s="12">
        <v>10</v>
      </c>
      <c r="K389" s="12">
        <v>516</v>
      </c>
      <c r="L389" s="8" t="str">
        <f t="shared" si="41"/>
        <v>A-03-03-01-017----</v>
      </c>
      <c r="M389" s="14" t="s">
        <v>177</v>
      </c>
      <c r="N389" s="11">
        <v>260000000</v>
      </c>
      <c r="O389" s="141" t="s">
        <v>28</v>
      </c>
      <c r="P389" s="161" t="s">
        <v>44</v>
      </c>
      <c r="Q389" s="223" t="s">
        <v>440</v>
      </c>
      <c r="R389" s="223"/>
      <c r="S389" s="180" t="s">
        <v>946</v>
      </c>
      <c r="T389" s="180">
        <v>270</v>
      </c>
      <c r="U389" s="180"/>
      <c r="V389" s="180"/>
      <c r="W389" s="180"/>
      <c r="X389" s="180"/>
      <c r="Y389" s="180"/>
      <c r="Z389" s="180"/>
      <c r="AA389" s="180"/>
      <c r="AB389" s="180"/>
    </row>
    <row r="390" spans="1:28" ht="25.5" x14ac:dyDescent="0.25">
      <c r="A390" s="195" t="s">
        <v>22</v>
      </c>
      <c r="B390" s="66" t="s">
        <v>25</v>
      </c>
      <c r="C390" s="66" t="s">
        <v>25</v>
      </c>
      <c r="D390" s="66" t="s">
        <v>24</v>
      </c>
      <c r="E390" s="66" t="s">
        <v>163</v>
      </c>
      <c r="F390" s="12"/>
      <c r="G390" s="12"/>
      <c r="H390" s="12"/>
      <c r="I390" s="12"/>
      <c r="J390" s="12">
        <v>10</v>
      </c>
      <c r="K390" s="12">
        <v>517</v>
      </c>
      <c r="L390" s="8" t="str">
        <f t="shared" si="41"/>
        <v>A-03-03-01-017----</v>
      </c>
      <c r="M390" s="14" t="s">
        <v>178</v>
      </c>
      <c r="N390" s="11">
        <v>864245550</v>
      </c>
      <c r="O390" s="141" t="s">
        <v>28</v>
      </c>
      <c r="P390" s="161" t="s">
        <v>44</v>
      </c>
      <c r="Q390" s="223" t="s">
        <v>440</v>
      </c>
      <c r="R390" s="223"/>
      <c r="S390" s="180" t="s">
        <v>946</v>
      </c>
      <c r="T390" s="180">
        <v>270</v>
      </c>
      <c r="U390" s="180"/>
      <c r="V390" s="180"/>
      <c r="W390" s="180"/>
      <c r="X390" s="180"/>
      <c r="Y390" s="180"/>
      <c r="Z390" s="180"/>
      <c r="AA390" s="180"/>
      <c r="AB390" s="180"/>
    </row>
    <row r="391" spans="1:28" ht="25.5" x14ac:dyDescent="0.25">
      <c r="A391" s="195" t="s">
        <v>22</v>
      </c>
      <c r="B391" s="66" t="s">
        <v>25</v>
      </c>
      <c r="C391" s="66" t="s">
        <v>25</v>
      </c>
      <c r="D391" s="66" t="s">
        <v>24</v>
      </c>
      <c r="E391" s="66" t="s">
        <v>163</v>
      </c>
      <c r="F391" s="12"/>
      <c r="G391" s="12"/>
      <c r="H391" s="12"/>
      <c r="I391" s="12"/>
      <c r="J391" s="12">
        <v>10</v>
      </c>
      <c r="K391" s="12">
        <v>518</v>
      </c>
      <c r="L391" s="8" t="str">
        <f t="shared" si="41"/>
        <v>A-03-03-01-017----</v>
      </c>
      <c r="M391" s="14" t="s">
        <v>179</v>
      </c>
      <c r="N391" s="11">
        <v>500000000</v>
      </c>
      <c r="O391" s="141" t="s">
        <v>28</v>
      </c>
      <c r="P391" s="161" t="s">
        <v>44</v>
      </c>
      <c r="Q391" s="223" t="s">
        <v>440</v>
      </c>
      <c r="R391" s="223"/>
      <c r="S391" s="180" t="s">
        <v>946</v>
      </c>
      <c r="T391" s="180">
        <v>270</v>
      </c>
      <c r="U391" s="180"/>
      <c r="V391" s="180"/>
      <c r="W391" s="180"/>
      <c r="X391" s="180"/>
      <c r="Y391" s="180"/>
      <c r="Z391" s="180"/>
      <c r="AA391" s="180"/>
      <c r="AB391" s="180"/>
    </row>
    <row r="392" spans="1:28" ht="25.5" x14ac:dyDescent="0.25">
      <c r="A392" s="195" t="s">
        <v>22</v>
      </c>
      <c r="B392" s="66" t="s">
        <v>25</v>
      </c>
      <c r="C392" s="66" t="s">
        <v>25</v>
      </c>
      <c r="D392" s="66" t="s">
        <v>24</v>
      </c>
      <c r="E392" s="66" t="s">
        <v>163</v>
      </c>
      <c r="F392" s="50"/>
      <c r="G392" s="50"/>
      <c r="H392" s="50"/>
      <c r="I392" s="50"/>
      <c r="J392" s="50">
        <v>10</v>
      </c>
      <c r="K392" s="12">
        <v>519</v>
      </c>
      <c r="L392" s="51" t="str">
        <f t="shared" si="41"/>
        <v>A-03-03-01-017----</v>
      </c>
      <c r="M392" s="52" t="s">
        <v>186</v>
      </c>
      <c r="N392" s="54">
        <v>155000000</v>
      </c>
      <c r="O392" s="141" t="s">
        <v>28</v>
      </c>
      <c r="P392" s="161" t="s">
        <v>44</v>
      </c>
      <c r="Q392" s="223" t="s">
        <v>440</v>
      </c>
      <c r="R392" s="223"/>
      <c r="S392" s="180" t="s">
        <v>946</v>
      </c>
      <c r="T392" s="180">
        <v>270</v>
      </c>
      <c r="U392" s="180"/>
      <c r="V392" s="180"/>
      <c r="W392" s="180"/>
      <c r="X392" s="180"/>
      <c r="Y392" s="180"/>
      <c r="Z392" s="180"/>
      <c r="AA392" s="180"/>
      <c r="AB392" s="180"/>
    </row>
    <row r="393" spans="1:28" ht="33" x14ac:dyDescent="0.25">
      <c r="A393" s="195" t="s">
        <v>22</v>
      </c>
      <c r="B393" s="66" t="s">
        <v>25</v>
      </c>
      <c r="C393" s="66" t="s">
        <v>25</v>
      </c>
      <c r="D393" s="66" t="s">
        <v>24</v>
      </c>
      <c r="E393" s="66" t="s">
        <v>163</v>
      </c>
      <c r="F393" s="50"/>
      <c r="G393" s="50"/>
      <c r="H393" s="50"/>
      <c r="I393" s="50"/>
      <c r="J393" s="50">
        <v>10</v>
      </c>
      <c r="K393" s="12">
        <v>520</v>
      </c>
      <c r="L393" s="51" t="str">
        <f t="shared" si="41"/>
        <v>A-03-03-01-017----</v>
      </c>
      <c r="M393" s="52" t="s">
        <v>404</v>
      </c>
      <c r="N393" s="54">
        <v>250000000</v>
      </c>
      <c r="O393" s="141" t="s">
        <v>28</v>
      </c>
      <c r="P393" s="161" t="s">
        <v>44</v>
      </c>
      <c r="Q393" s="223" t="s">
        <v>440</v>
      </c>
      <c r="R393" s="223"/>
      <c r="S393" s="180" t="s">
        <v>946</v>
      </c>
      <c r="T393" s="180">
        <v>270</v>
      </c>
      <c r="U393" s="180"/>
      <c r="V393" s="180"/>
      <c r="W393" s="180"/>
      <c r="X393" s="180"/>
      <c r="Y393" s="180"/>
      <c r="Z393" s="180"/>
      <c r="AA393" s="180"/>
      <c r="AB393" s="180"/>
    </row>
    <row r="394" spans="1:28" ht="25.5" x14ac:dyDescent="0.25">
      <c r="A394" s="195" t="s">
        <v>22</v>
      </c>
      <c r="B394" s="66" t="s">
        <v>25</v>
      </c>
      <c r="C394" s="66" t="s">
        <v>25</v>
      </c>
      <c r="D394" s="66" t="s">
        <v>24</v>
      </c>
      <c r="E394" s="66" t="s">
        <v>163</v>
      </c>
      <c r="F394" s="50"/>
      <c r="G394" s="50"/>
      <c r="H394" s="50"/>
      <c r="I394" s="50"/>
      <c r="J394" s="50">
        <v>10</v>
      </c>
      <c r="K394" s="12">
        <v>521</v>
      </c>
      <c r="L394" s="51" t="str">
        <f t="shared" si="41"/>
        <v>A-03-03-01-017----</v>
      </c>
      <c r="M394" s="52" t="s">
        <v>187</v>
      </c>
      <c r="N394" s="54">
        <v>8000000</v>
      </c>
      <c r="O394" s="141" t="s">
        <v>28</v>
      </c>
      <c r="P394" s="161" t="s">
        <v>44</v>
      </c>
      <c r="Q394" s="223" t="s">
        <v>440</v>
      </c>
      <c r="R394" s="223"/>
      <c r="S394" s="180" t="s">
        <v>946</v>
      </c>
      <c r="T394" s="180">
        <v>270</v>
      </c>
      <c r="U394" s="180"/>
      <c r="V394" s="180"/>
      <c r="W394" s="180"/>
      <c r="X394" s="180"/>
      <c r="Y394" s="180"/>
      <c r="Z394" s="180"/>
      <c r="AA394" s="180"/>
      <c r="AB394" s="180"/>
    </row>
    <row r="395" spans="1:28" ht="25.5" x14ac:dyDescent="0.25">
      <c r="A395" s="195" t="s">
        <v>22</v>
      </c>
      <c r="B395" s="66" t="s">
        <v>25</v>
      </c>
      <c r="C395" s="66" t="s">
        <v>25</v>
      </c>
      <c r="D395" s="66" t="s">
        <v>24</v>
      </c>
      <c r="E395" s="66" t="s">
        <v>163</v>
      </c>
      <c r="F395" s="50"/>
      <c r="G395" s="50"/>
      <c r="H395" s="50"/>
      <c r="I395" s="50"/>
      <c r="J395" s="50">
        <v>10</v>
      </c>
      <c r="K395" s="12">
        <v>522</v>
      </c>
      <c r="L395" s="51" t="str">
        <f t="shared" si="41"/>
        <v>A-03-03-01-017----</v>
      </c>
      <c r="M395" s="52" t="s">
        <v>188</v>
      </c>
      <c r="N395" s="54">
        <v>8000000</v>
      </c>
      <c r="O395" s="141" t="s">
        <v>28</v>
      </c>
      <c r="P395" s="161" t="s">
        <v>44</v>
      </c>
      <c r="Q395" s="223" t="s">
        <v>440</v>
      </c>
      <c r="R395" s="223"/>
      <c r="S395" s="180" t="s">
        <v>946</v>
      </c>
      <c r="T395" s="180">
        <v>270</v>
      </c>
      <c r="U395" s="180"/>
      <c r="V395" s="180"/>
      <c r="W395" s="180"/>
      <c r="X395" s="180"/>
      <c r="Y395" s="180"/>
      <c r="Z395" s="180"/>
      <c r="AA395" s="180"/>
      <c r="AB395" s="180"/>
    </row>
    <row r="396" spans="1:28" ht="33" x14ac:dyDescent="0.25">
      <c r="A396" s="195" t="s">
        <v>22</v>
      </c>
      <c r="B396" s="66" t="s">
        <v>25</v>
      </c>
      <c r="C396" s="66" t="s">
        <v>25</v>
      </c>
      <c r="D396" s="66" t="s">
        <v>24</v>
      </c>
      <c r="E396" s="66" t="s">
        <v>163</v>
      </c>
      <c r="F396" s="50"/>
      <c r="G396" s="50"/>
      <c r="H396" s="50"/>
      <c r="I396" s="50"/>
      <c r="J396" s="50">
        <v>10</v>
      </c>
      <c r="K396" s="12">
        <v>523</v>
      </c>
      <c r="L396" s="51" t="str">
        <f t="shared" si="41"/>
        <v>A-03-03-01-017----</v>
      </c>
      <c r="M396" s="52" t="s">
        <v>189</v>
      </c>
      <c r="N396" s="54">
        <v>1400000000</v>
      </c>
      <c r="O396" s="141" t="s">
        <v>28</v>
      </c>
      <c r="P396" s="161" t="s">
        <v>44</v>
      </c>
      <c r="Q396" s="223" t="s">
        <v>440</v>
      </c>
      <c r="R396" s="223"/>
      <c r="S396" s="180" t="s">
        <v>946</v>
      </c>
      <c r="T396" s="180">
        <v>270</v>
      </c>
      <c r="U396" s="180"/>
      <c r="V396" s="180"/>
      <c r="W396" s="180"/>
      <c r="X396" s="180"/>
      <c r="Y396" s="180"/>
      <c r="Z396" s="180"/>
      <c r="AA396" s="180"/>
      <c r="AB396" s="180"/>
    </row>
    <row r="397" spans="1:28" s="7" customFormat="1" ht="25.5" x14ac:dyDescent="0.25">
      <c r="A397" s="195" t="s">
        <v>22</v>
      </c>
      <c r="B397" s="66" t="s">
        <v>25</v>
      </c>
      <c r="C397" s="66" t="s">
        <v>25</v>
      </c>
      <c r="D397" s="66" t="s">
        <v>24</v>
      </c>
      <c r="E397" s="66" t="s">
        <v>163</v>
      </c>
      <c r="F397" s="12"/>
      <c r="G397" s="12"/>
      <c r="H397" s="12"/>
      <c r="I397" s="12"/>
      <c r="J397" s="12">
        <v>10</v>
      </c>
      <c r="K397" s="12">
        <v>524</v>
      </c>
      <c r="L397" s="8" t="str">
        <f t="shared" si="41"/>
        <v>A-03-03-01-017----</v>
      </c>
      <c r="M397" s="14" t="s">
        <v>190</v>
      </c>
      <c r="N397" s="11">
        <v>400000000</v>
      </c>
      <c r="O397" s="141" t="s">
        <v>28</v>
      </c>
      <c r="P397" s="161" t="s">
        <v>44</v>
      </c>
      <c r="Q397" s="223" t="s">
        <v>440</v>
      </c>
      <c r="R397" s="221"/>
      <c r="S397" s="180" t="s">
        <v>946</v>
      </c>
      <c r="T397" s="180">
        <v>270</v>
      </c>
      <c r="U397" s="179"/>
      <c r="V397" s="179"/>
      <c r="W397" s="179"/>
      <c r="X397" s="179"/>
      <c r="Y397" s="179"/>
      <c r="Z397" s="179"/>
      <c r="AA397" s="179"/>
      <c r="AB397" s="179"/>
    </row>
    <row r="398" spans="1:28" ht="25.5" x14ac:dyDescent="0.25">
      <c r="A398" s="195" t="s">
        <v>22</v>
      </c>
      <c r="B398" s="66" t="s">
        <v>25</v>
      </c>
      <c r="C398" s="66" t="s">
        <v>25</v>
      </c>
      <c r="D398" s="66" t="s">
        <v>24</v>
      </c>
      <c r="E398" s="66" t="s">
        <v>163</v>
      </c>
      <c r="F398" s="12"/>
      <c r="G398" s="12"/>
      <c r="H398" s="12"/>
      <c r="I398" s="12"/>
      <c r="J398" s="12">
        <v>10</v>
      </c>
      <c r="K398" s="12">
        <v>525</v>
      </c>
      <c r="L398" s="8" t="str">
        <f t="shared" si="41"/>
        <v>A-03-03-01-017----</v>
      </c>
      <c r="M398" s="14" t="s">
        <v>191</v>
      </c>
      <c r="N398" s="11">
        <v>60000000</v>
      </c>
      <c r="O398" s="141" t="s">
        <v>28</v>
      </c>
      <c r="P398" s="161" t="s">
        <v>44</v>
      </c>
      <c r="Q398" s="223" t="s">
        <v>440</v>
      </c>
      <c r="R398" s="223"/>
      <c r="S398" s="180" t="s">
        <v>946</v>
      </c>
      <c r="T398" s="180">
        <v>270</v>
      </c>
      <c r="U398" s="180"/>
      <c r="V398" s="180"/>
      <c r="W398" s="180"/>
      <c r="X398" s="180"/>
      <c r="Y398" s="180"/>
      <c r="Z398" s="180"/>
      <c r="AA398" s="180"/>
      <c r="AB398" s="180"/>
    </row>
    <row r="399" spans="1:28" ht="25.5" x14ac:dyDescent="0.25">
      <c r="A399" s="195" t="s">
        <v>22</v>
      </c>
      <c r="B399" s="66" t="s">
        <v>25</v>
      </c>
      <c r="C399" s="66" t="s">
        <v>25</v>
      </c>
      <c r="D399" s="66" t="s">
        <v>24</v>
      </c>
      <c r="E399" s="66" t="s">
        <v>163</v>
      </c>
      <c r="F399" s="12"/>
      <c r="G399" s="12"/>
      <c r="H399" s="12"/>
      <c r="I399" s="12"/>
      <c r="J399" s="12">
        <v>10</v>
      </c>
      <c r="K399" s="12">
        <v>526</v>
      </c>
      <c r="L399" s="8" t="str">
        <f t="shared" ref="L399:L470" si="51">CONCATENATE(A399,"-",B399,"-",C399,"-",D399,"-",E399,"-",F399,"-",G399,"-",H399,"-",I399)</f>
        <v>A-03-03-01-017----</v>
      </c>
      <c r="M399" s="14" t="s">
        <v>192</v>
      </c>
      <c r="N399" s="11">
        <v>450000000</v>
      </c>
      <c r="O399" s="141" t="s">
        <v>28</v>
      </c>
      <c r="P399" s="161" t="s">
        <v>44</v>
      </c>
      <c r="Q399" s="223" t="s">
        <v>440</v>
      </c>
      <c r="R399" s="223"/>
      <c r="S399" s="180" t="s">
        <v>946</v>
      </c>
      <c r="T399" s="180">
        <v>270</v>
      </c>
      <c r="U399" s="180"/>
      <c r="V399" s="180"/>
      <c r="W399" s="180"/>
      <c r="X399" s="180"/>
      <c r="Y399" s="180"/>
      <c r="Z399" s="180"/>
      <c r="AA399" s="180"/>
      <c r="AB399" s="180"/>
    </row>
    <row r="400" spans="1:28" ht="38.25" x14ac:dyDescent="0.25">
      <c r="A400" s="195" t="s">
        <v>22</v>
      </c>
      <c r="B400" s="66" t="s">
        <v>25</v>
      </c>
      <c r="C400" s="66" t="s">
        <v>25</v>
      </c>
      <c r="D400" s="66" t="s">
        <v>24</v>
      </c>
      <c r="E400" s="66" t="s">
        <v>163</v>
      </c>
      <c r="F400" s="12"/>
      <c r="G400" s="12"/>
      <c r="H400" s="12"/>
      <c r="I400" s="12"/>
      <c r="J400" s="12">
        <v>10</v>
      </c>
      <c r="K400" s="12">
        <v>527</v>
      </c>
      <c r="L400" s="8" t="str">
        <f t="shared" si="51"/>
        <v>A-03-03-01-017----</v>
      </c>
      <c r="M400" s="14" t="s">
        <v>193</v>
      </c>
      <c r="N400" s="11">
        <v>15600000000</v>
      </c>
      <c r="O400" s="141" t="s">
        <v>28</v>
      </c>
      <c r="P400" s="161" t="s">
        <v>44</v>
      </c>
      <c r="Q400" s="227" t="s">
        <v>1070</v>
      </c>
      <c r="R400" s="223"/>
      <c r="S400" s="180" t="s">
        <v>946</v>
      </c>
      <c r="T400" s="180">
        <v>270</v>
      </c>
      <c r="U400" s="180"/>
      <c r="V400" s="180"/>
      <c r="W400" s="180"/>
      <c r="X400" s="180"/>
      <c r="Y400" s="180"/>
      <c r="Z400" s="180"/>
      <c r="AA400" s="180"/>
      <c r="AB400" s="180"/>
    </row>
    <row r="401" spans="1:28" s="7" customFormat="1" x14ac:dyDescent="0.25">
      <c r="A401" s="195" t="s">
        <v>22</v>
      </c>
      <c r="B401" s="66" t="s">
        <v>25</v>
      </c>
      <c r="C401" s="66" t="s">
        <v>25</v>
      </c>
      <c r="D401" s="66" t="s">
        <v>24</v>
      </c>
      <c r="E401" s="66" t="s">
        <v>163</v>
      </c>
      <c r="F401" s="66"/>
      <c r="G401" s="66"/>
      <c r="H401" s="66"/>
      <c r="I401" s="66"/>
      <c r="J401" s="66">
        <v>26</v>
      </c>
      <c r="K401" s="66"/>
      <c r="L401" s="67" t="str">
        <f t="shared" si="51"/>
        <v>A-03-03-01-017----</v>
      </c>
      <c r="M401" s="13" t="s">
        <v>164</v>
      </c>
      <c r="N401" s="10">
        <f>+N402</f>
        <v>1585000000</v>
      </c>
      <c r="O401" s="9"/>
      <c r="P401" s="13"/>
      <c r="Q401" s="221"/>
      <c r="R401" s="221"/>
      <c r="S401" s="179"/>
      <c r="T401" s="179"/>
      <c r="U401" s="179"/>
      <c r="V401" s="179"/>
      <c r="W401" s="179"/>
      <c r="X401" s="179"/>
      <c r="Y401" s="179"/>
      <c r="Z401" s="179"/>
      <c r="AA401" s="179"/>
      <c r="AB401" s="179"/>
    </row>
    <row r="402" spans="1:28" x14ac:dyDescent="0.25">
      <c r="A402" s="195" t="s">
        <v>22</v>
      </c>
      <c r="B402" s="66" t="s">
        <v>25</v>
      </c>
      <c r="C402" s="66" t="s">
        <v>25</v>
      </c>
      <c r="D402" s="66" t="s">
        <v>24</v>
      </c>
      <c r="E402" s="66" t="s">
        <v>163</v>
      </c>
      <c r="F402" s="12"/>
      <c r="G402" s="12"/>
      <c r="H402" s="12"/>
      <c r="I402" s="12"/>
      <c r="J402" s="15">
        <v>26</v>
      </c>
      <c r="K402" s="12"/>
      <c r="L402" s="8" t="str">
        <f t="shared" si="51"/>
        <v>A-03-03-01-017----</v>
      </c>
      <c r="M402" s="13" t="s">
        <v>26</v>
      </c>
      <c r="N402" s="10">
        <f>+N403</f>
        <v>1585000000</v>
      </c>
      <c r="O402" s="141"/>
      <c r="P402" s="161"/>
      <c r="Q402" s="223"/>
      <c r="R402" s="223"/>
      <c r="S402" s="180"/>
      <c r="T402" s="180"/>
      <c r="U402" s="180"/>
      <c r="V402" s="180"/>
      <c r="W402" s="180"/>
      <c r="X402" s="180"/>
      <c r="Y402" s="180"/>
      <c r="Z402" s="180"/>
      <c r="AA402" s="180"/>
      <c r="AB402" s="180"/>
    </row>
    <row r="403" spans="1:28" ht="25.5" x14ac:dyDescent="0.25">
      <c r="A403" s="195" t="s">
        <v>22</v>
      </c>
      <c r="B403" s="66" t="s">
        <v>25</v>
      </c>
      <c r="C403" s="66" t="s">
        <v>25</v>
      </c>
      <c r="D403" s="66" t="s">
        <v>24</v>
      </c>
      <c r="E403" s="66" t="s">
        <v>163</v>
      </c>
      <c r="F403" s="12"/>
      <c r="G403" s="12"/>
      <c r="H403" s="12"/>
      <c r="I403" s="12"/>
      <c r="J403" s="12">
        <v>26</v>
      </c>
      <c r="K403" s="12">
        <v>528</v>
      </c>
      <c r="L403" s="8" t="str">
        <f t="shared" si="51"/>
        <v>A-03-03-01-017----</v>
      </c>
      <c r="M403" s="52" t="s">
        <v>473</v>
      </c>
      <c r="N403" s="11">
        <v>1585000000</v>
      </c>
      <c r="O403" s="141" t="s">
        <v>28</v>
      </c>
      <c r="P403" s="161" t="s">
        <v>44</v>
      </c>
      <c r="Q403" s="223" t="s">
        <v>440</v>
      </c>
      <c r="R403" s="223"/>
      <c r="S403" s="180" t="s">
        <v>935</v>
      </c>
      <c r="T403" s="180">
        <v>240</v>
      </c>
      <c r="U403" s="180"/>
      <c r="V403" s="180"/>
      <c r="W403" s="180"/>
      <c r="X403" s="180"/>
      <c r="Y403" s="180"/>
      <c r="Z403" s="180"/>
      <c r="AA403" s="180"/>
      <c r="AB403" s="180"/>
    </row>
    <row r="404" spans="1:28" s="7" customFormat="1" ht="33" x14ac:dyDescent="0.25">
      <c r="A404" s="195" t="s">
        <v>22</v>
      </c>
      <c r="B404" s="66" t="s">
        <v>25</v>
      </c>
      <c r="C404" s="66" t="s">
        <v>25</v>
      </c>
      <c r="D404" s="66" t="s">
        <v>24</v>
      </c>
      <c r="E404" s="66" t="s">
        <v>194</v>
      </c>
      <c r="F404" s="66"/>
      <c r="G404" s="66"/>
      <c r="H404" s="66"/>
      <c r="I404" s="66"/>
      <c r="J404" s="66">
        <v>10</v>
      </c>
      <c r="K404" s="66"/>
      <c r="L404" s="67" t="str">
        <f t="shared" si="51"/>
        <v>A-03-03-01-018----</v>
      </c>
      <c r="M404" s="13" t="s">
        <v>195</v>
      </c>
      <c r="N404" s="10">
        <f>SUM(N405:N406)</f>
        <v>1540200000</v>
      </c>
      <c r="O404" s="9"/>
      <c r="P404" s="13"/>
      <c r="Q404" s="221"/>
      <c r="R404" s="221"/>
      <c r="S404" s="179"/>
      <c r="T404" s="179"/>
      <c r="U404" s="179"/>
      <c r="V404" s="179"/>
      <c r="W404" s="179"/>
      <c r="X404" s="179"/>
      <c r="Y404" s="179"/>
      <c r="Z404" s="179"/>
      <c r="AA404" s="179"/>
      <c r="AB404" s="179"/>
    </row>
    <row r="405" spans="1:28" ht="33" x14ac:dyDescent="0.25">
      <c r="A405" s="195" t="s">
        <v>22</v>
      </c>
      <c r="B405" s="66" t="s">
        <v>25</v>
      </c>
      <c r="C405" s="66" t="s">
        <v>25</v>
      </c>
      <c r="D405" s="66" t="s">
        <v>24</v>
      </c>
      <c r="E405" s="66" t="s">
        <v>194</v>
      </c>
      <c r="F405" s="12"/>
      <c r="G405" s="12"/>
      <c r="H405" s="12"/>
      <c r="I405" s="12"/>
      <c r="J405" s="15">
        <v>10</v>
      </c>
      <c r="K405" s="12">
        <v>529</v>
      </c>
      <c r="L405" s="8" t="str">
        <f t="shared" si="51"/>
        <v>A-03-03-01-018----</v>
      </c>
      <c r="M405" s="14" t="s">
        <v>196</v>
      </c>
      <c r="N405" s="11">
        <v>190200000</v>
      </c>
      <c r="O405" s="141" t="s">
        <v>28</v>
      </c>
      <c r="P405" s="161" t="s">
        <v>48</v>
      </c>
      <c r="Q405" s="223" t="s">
        <v>442</v>
      </c>
      <c r="R405" s="223">
        <v>4</v>
      </c>
      <c r="S405" s="180" t="s">
        <v>914</v>
      </c>
      <c r="T405" s="180">
        <v>45</v>
      </c>
      <c r="U405" s="180" t="s">
        <v>455</v>
      </c>
      <c r="V405" s="180" t="s">
        <v>455</v>
      </c>
      <c r="W405" s="180" t="s">
        <v>455</v>
      </c>
      <c r="X405" s="186">
        <v>43893</v>
      </c>
      <c r="Y405" s="180"/>
      <c r="Z405" s="180"/>
      <c r="AA405" s="180"/>
      <c r="AB405" s="180"/>
    </row>
    <row r="406" spans="1:28" x14ac:dyDescent="0.25">
      <c r="A406" s="195"/>
      <c r="B406" s="66"/>
      <c r="C406" s="66"/>
      <c r="D406" s="66"/>
      <c r="E406" s="66"/>
      <c r="F406" s="12"/>
      <c r="G406" s="12"/>
      <c r="H406" s="12"/>
      <c r="I406" s="12"/>
      <c r="J406" s="15"/>
      <c r="K406" s="12"/>
      <c r="L406" s="8"/>
      <c r="M406" s="13" t="s">
        <v>26</v>
      </c>
      <c r="N406" s="10">
        <f>SUM(N407:N409)</f>
        <v>1350000000</v>
      </c>
      <c r="O406" s="141"/>
      <c r="P406" s="161"/>
      <c r="Q406" s="223"/>
      <c r="R406" s="223"/>
      <c r="S406" s="180"/>
      <c r="T406" s="180"/>
      <c r="U406" s="180"/>
      <c r="V406" s="180"/>
      <c r="W406" s="180"/>
      <c r="X406" s="180"/>
      <c r="Y406" s="180"/>
      <c r="Z406" s="180"/>
      <c r="AA406" s="180"/>
      <c r="AB406" s="180"/>
    </row>
    <row r="407" spans="1:28" ht="25.5" x14ac:dyDescent="0.25">
      <c r="A407" s="195" t="s">
        <v>22</v>
      </c>
      <c r="B407" s="66" t="s">
        <v>25</v>
      </c>
      <c r="C407" s="66" t="s">
        <v>25</v>
      </c>
      <c r="D407" s="66" t="s">
        <v>24</v>
      </c>
      <c r="E407" s="66" t="s">
        <v>194</v>
      </c>
      <c r="F407" s="12"/>
      <c r="G407" s="12"/>
      <c r="H407" s="12"/>
      <c r="I407" s="12"/>
      <c r="J407" s="15">
        <v>10</v>
      </c>
      <c r="K407" s="12">
        <v>530</v>
      </c>
      <c r="L407" s="8" t="str">
        <f t="shared" si="51"/>
        <v>A-03-03-01-018----</v>
      </c>
      <c r="M407" s="14" t="s">
        <v>197</v>
      </c>
      <c r="N407" s="11">
        <v>450000000</v>
      </c>
      <c r="O407" s="141" t="s">
        <v>28</v>
      </c>
      <c r="P407" s="161" t="s">
        <v>44</v>
      </c>
      <c r="Q407" s="223" t="s">
        <v>440</v>
      </c>
      <c r="R407" s="223"/>
      <c r="S407" s="180" t="s">
        <v>914</v>
      </c>
      <c r="T407" s="180">
        <v>300</v>
      </c>
      <c r="U407" s="180"/>
      <c r="V407" s="180"/>
      <c r="W407" s="180"/>
      <c r="X407" s="180"/>
      <c r="Y407" s="180"/>
      <c r="Z407" s="180"/>
      <c r="AA407" s="180"/>
      <c r="AB407" s="180"/>
    </row>
    <row r="408" spans="1:28" ht="25.5" x14ac:dyDescent="0.25">
      <c r="A408" s="195" t="s">
        <v>22</v>
      </c>
      <c r="B408" s="66" t="s">
        <v>25</v>
      </c>
      <c r="C408" s="66" t="s">
        <v>25</v>
      </c>
      <c r="D408" s="66" t="s">
        <v>24</v>
      </c>
      <c r="E408" s="66" t="s">
        <v>194</v>
      </c>
      <c r="F408" s="12"/>
      <c r="G408" s="12"/>
      <c r="H408" s="12"/>
      <c r="I408" s="12"/>
      <c r="J408" s="15">
        <v>10</v>
      </c>
      <c r="K408" s="12">
        <v>531</v>
      </c>
      <c r="L408" s="8" t="str">
        <f t="shared" si="51"/>
        <v>A-03-03-01-018----</v>
      </c>
      <c r="M408" s="14" t="s">
        <v>198</v>
      </c>
      <c r="N408" s="11">
        <v>450000000</v>
      </c>
      <c r="O408" s="141" t="s">
        <v>28</v>
      </c>
      <c r="P408" s="161" t="s">
        <v>44</v>
      </c>
      <c r="Q408" s="223" t="s">
        <v>440</v>
      </c>
      <c r="R408" s="223"/>
      <c r="S408" s="180" t="s">
        <v>914</v>
      </c>
      <c r="T408" s="180">
        <v>300</v>
      </c>
      <c r="U408" s="180"/>
      <c r="V408" s="180"/>
      <c r="W408" s="180"/>
      <c r="X408" s="180"/>
      <c r="Y408" s="180"/>
      <c r="Z408" s="180"/>
      <c r="AA408" s="180"/>
      <c r="AB408" s="180"/>
    </row>
    <row r="409" spans="1:28" ht="25.5" x14ac:dyDescent="0.25">
      <c r="A409" s="195" t="s">
        <v>22</v>
      </c>
      <c r="B409" s="66" t="s">
        <v>25</v>
      </c>
      <c r="C409" s="66" t="s">
        <v>25</v>
      </c>
      <c r="D409" s="66" t="s">
        <v>24</v>
      </c>
      <c r="E409" s="66" t="s">
        <v>194</v>
      </c>
      <c r="F409" s="12"/>
      <c r="G409" s="12"/>
      <c r="H409" s="12"/>
      <c r="I409" s="12"/>
      <c r="J409" s="15">
        <v>10</v>
      </c>
      <c r="K409" s="12">
        <v>532</v>
      </c>
      <c r="L409" s="8" t="str">
        <f t="shared" si="51"/>
        <v>A-03-03-01-018----</v>
      </c>
      <c r="M409" s="14" t="s">
        <v>199</v>
      </c>
      <c r="N409" s="11">
        <v>450000000</v>
      </c>
      <c r="O409" s="141" t="s">
        <v>28</v>
      </c>
      <c r="P409" s="161" t="s">
        <v>44</v>
      </c>
      <c r="Q409" s="223" t="s">
        <v>440</v>
      </c>
      <c r="R409" s="223"/>
      <c r="S409" s="180" t="s">
        <v>914</v>
      </c>
      <c r="T409" s="180">
        <v>300</v>
      </c>
      <c r="U409" s="180"/>
      <c r="V409" s="180"/>
      <c r="W409" s="180"/>
      <c r="X409" s="180"/>
      <c r="Y409" s="180"/>
      <c r="Z409" s="180"/>
      <c r="AA409" s="180"/>
      <c r="AB409" s="180"/>
    </row>
    <row r="410" spans="1:28" s="7" customFormat="1" x14ac:dyDescent="0.25">
      <c r="A410" s="195" t="s">
        <v>22</v>
      </c>
      <c r="B410" s="66" t="s">
        <v>25</v>
      </c>
      <c r="C410" s="66" t="s">
        <v>25</v>
      </c>
      <c r="D410" s="66" t="s">
        <v>24</v>
      </c>
      <c r="E410" s="66" t="s">
        <v>200</v>
      </c>
      <c r="F410" s="66"/>
      <c r="G410" s="66"/>
      <c r="H410" s="66"/>
      <c r="I410" s="66"/>
      <c r="J410" s="66">
        <v>10</v>
      </c>
      <c r="K410" s="66"/>
      <c r="L410" s="67" t="str">
        <f t="shared" si="51"/>
        <v>A-03-03-01-019----</v>
      </c>
      <c r="M410" s="13" t="s">
        <v>201</v>
      </c>
      <c r="N410" s="10">
        <f>+N411</f>
        <v>164800000</v>
      </c>
      <c r="O410" s="143"/>
      <c r="P410" s="14"/>
      <c r="Q410" s="221"/>
      <c r="R410" s="221"/>
      <c r="S410" s="179"/>
      <c r="T410" s="179"/>
      <c r="U410" s="179"/>
      <c r="V410" s="179"/>
      <c r="W410" s="179"/>
      <c r="X410" s="179"/>
      <c r="Y410" s="179"/>
      <c r="Z410" s="179"/>
      <c r="AA410" s="179"/>
      <c r="AB410" s="179"/>
    </row>
    <row r="411" spans="1:28" x14ac:dyDescent="0.25">
      <c r="A411" s="195" t="s">
        <v>22</v>
      </c>
      <c r="B411" s="66" t="s">
        <v>25</v>
      </c>
      <c r="C411" s="66" t="s">
        <v>25</v>
      </c>
      <c r="D411" s="66" t="s">
        <v>24</v>
      </c>
      <c r="E411" s="66" t="s">
        <v>200</v>
      </c>
      <c r="F411" s="12"/>
      <c r="G411" s="12"/>
      <c r="H411" s="12"/>
      <c r="I411" s="12"/>
      <c r="J411" s="66">
        <v>10</v>
      </c>
      <c r="K411" s="12"/>
      <c r="L411" s="8" t="str">
        <f t="shared" si="51"/>
        <v>A-03-03-01-019----</v>
      </c>
      <c r="M411" s="13" t="s">
        <v>26</v>
      </c>
      <c r="N411" s="10">
        <f>SUM(N412:N412)</f>
        <v>164800000</v>
      </c>
      <c r="O411" s="141"/>
      <c r="P411" s="161"/>
      <c r="Q411" s="223"/>
      <c r="R411" s="223"/>
      <c r="S411" s="180"/>
      <c r="T411" s="180"/>
      <c r="U411" s="180"/>
      <c r="V411" s="180"/>
      <c r="W411" s="180"/>
      <c r="X411" s="180"/>
      <c r="Y411" s="180"/>
      <c r="Z411" s="180"/>
      <c r="AA411" s="180"/>
      <c r="AB411" s="180"/>
    </row>
    <row r="412" spans="1:28" ht="25.5" x14ac:dyDescent="0.25">
      <c r="A412" s="195" t="s">
        <v>22</v>
      </c>
      <c r="B412" s="66" t="s">
        <v>25</v>
      </c>
      <c r="C412" s="66" t="s">
        <v>25</v>
      </c>
      <c r="D412" s="66" t="s">
        <v>24</v>
      </c>
      <c r="E412" s="66" t="s">
        <v>200</v>
      </c>
      <c r="F412" s="12"/>
      <c r="G412" s="12"/>
      <c r="H412" s="12"/>
      <c r="I412" s="12"/>
      <c r="J412" s="12">
        <v>10</v>
      </c>
      <c r="K412" s="12">
        <v>533</v>
      </c>
      <c r="L412" s="8" t="str">
        <f t="shared" si="51"/>
        <v>A-03-03-01-019----</v>
      </c>
      <c r="M412" s="14" t="s">
        <v>405</v>
      </c>
      <c r="N412" s="11">
        <v>164800000</v>
      </c>
      <c r="O412" s="141" t="s">
        <v>28</v>
      </c>
      <c r="P412" s="161" t="s">
        <v>21</v>
      </c>
      <c r="Q412" s="223" t="s">
        <v>440</v>
      </c>
      <c r="R412" s="223"/>
      <c r="S412" s="180" t="s">
        <v>1068</v>
      </c>
      <c r="T412" s="180">
        <v>180</v>
      </c>
      <c r="U412" s="180"/>
      <c r="V412" s="180"/>
      <c r="W412" s="180"/>
      <c r="X412" s="180"/>
      <c r="Y412" s="180"/>
      <c r="Z412" s="180"/>
      <c r="AA412" s="180"/>
      <c r="AB412" s="180"/>
    </row>
    <row r="413" spans="1:28" s="80" customFormat="1" ht="33" customHeight="1" x14ac:dyDescent="0.3">
      <c r="A413" s="204" t="s">
        <v>22</v>
      </c>
      <c r="B413" s="75" t="s">
        <v>74</v>
      </c>
      <c r="C413" s="75"/>
      <c r="D413" s="75"/>
      <c r="E413" s="75"/>
      <c r="F413" s="75"/>
      <c r="G413" s="75"/>
      <c r="H413" s="75"/>
      <c r="I413" s="75"/>
      <c r="J413" s="75"/>
      <c r="K413" s="75"/>
      <c r="L413" s="112" t="str">
        <f t="shared" si="51"/>
        <v>A-05-------</v>
      </c>
      <c r="M413" s="77" t="s">
        <v>202</v>
      </c>
      <c r="N413" s="78">
        <f t="shared" ref="N413" si="52">+N414</f>
        <v>91595400000.39856</v>
      </c>
      <c r="O413" s="150"/>
      <c r="P413" s="165"/>
      <c r="Q413" s="225"/>
      <c r="R413" s="223"/>
      <c r="S413" s="183"/>
      <c r="T413" s="183"/>
      <c r="U413" s="183"/>
      <c r="V413" s="183"/>
      <c r="W413" s="183"/>
      <c r="X413" s="183"/>
      <c r="Y413" s="183"/>
      <c r="Z413" s="183"/>
      <c r="AA413" s="183"/>
      <c r="AB413" s="183"/>
    </row>
    <row r="414" spans="1:28" s="74" customFormat="1" ht="17.25" x14ac:dyDescent="0.3">
      <c r="A414" s="205" t="s">
        <v>22</v>
      </c>
      <c r="B414" s="69" t="s">
        <v>74</v>
      </c>
      <c r="C414" s="69" t="s">
        <v>24</v>
      </c>
      <c r="D414" s="69"/>
      <c r="E414" s="69"/>
      <c r="F414" s="69"/>
      <c r="G414" s="69"/>
      <c r="H414" s="69"/>
      <c r="I414" s="69"/>
      <c r="J414" s="69"/>
      <c r="K414" s="69"/>
      <c r="L414" s="70" t="str">
        <f t="shared" si="51"/>
        <v>A-05-01------</v>
      </c>
      <c r="M414" s="71" t="s">
        <v>202</v>
      </c>
      <c r="N414" s="72">
        <f>+N415+N466</f>
        <v>91595400000.39856</v>
      </c>
      <c r="O414" s="151"/>
      <c r="P414" s="166"/>
      <c r="Q414" s="223"/>
      <c r="R414" s="223"/>
      <c r="S414" s="182"/>
      <c r="T414" s="182"/>
      <c r="U414" s="182"/>
      <c r="V414" s="182"/>
      <c r="W414" s="182"/>
      <c r="X414" s="182"/>
      <c r="Y414" s="182"/>
      <c r="Z414" s="182"/>
      <c r="AA414" s="182"/>
      <c r="AB414" s="182"/>
    </row>
    <row r="415" spans="1:28" s="68" customFormat="1" ht="15.75" x14ac:dyDescent="0.25">
      <c r="A415" s="206" t="s">
        <v>22</v>
      </c>
      <c r="B415" s="114" t="s">
        <v>74</v>
      </c>
      <c r="C415" s="114" t="s">
        <v>24</v>
      </c>
      <c r="D415" s="114" t="s">
        <v>24</v>
      </c>
      <c r="E415" s="114"/>
      <c r="F415" s="114"/>
      <c r="G415" s="114"/>
      <c r="H415" s="114"/>
      <c r="I415" s="114"/>
      <c r="J415" s="114">
        <v>26</v>
      </c>
      <c r="K415" s="114"/>
      <c r="L415" s="115" t="str">
        <f t="shared" si="51"/>
        <v>A-05-01-01-----</v>
      </c>
      <c r="M415" s="116" t="s">
        <v>53</v>
      </c>
      <c r="N415" s="117">
        <f t="shared" ref="N415" si="53">+N416+N425+N442+N457</f>
        <v>84777400000.659256</v>
      </c>
      <c r="O415" s="152"/>
      <c r="P415" s="39"/>
      <c r="Q415" s="223"/>
      <c r="R415" s="223"/>
      <c r="S415" s="181"/>
      <c r="T415" s="181"/>
      <c r="U415" s="181"/>
      <c r="V415" s="181"/>
      <c r="W415" s="181"/>
      <c r="X415" s="181"/>
      <c r="Y415" s="181"/>
      <c r="Z415" s="181"/>
      <c r="AA415" s="181"/>
      <c r="AB415" s="181"/>
    </row>
    <row r="416" spans="1:28" x14ac:dyDescent="0.25">
      <c r="A416" s="195" t="s">
        <v>22</v>
      </c>
      <c r="B416" s="66" t="s">
        <v>74</v>
      </c>
      <c r="C416" s="66" t="s">
        <v>24</v>
      </c>
      <c r="D416" s="66" t="s">
        <v>24</v>
      </c>
      <c r="E416" s="66" t="s">
        <v>54</v>
      </c>
      <c r="F416" s="66"/>
      <c r="G416" s="66"/>
      <c r="H416" s="66"/>
      <c r="I416" s="66"/>
      <c r="J416" s="66">
        <v>26</v>
      </c>
      <c r="K416" s="66"/>
      <c r="L416" s="67" t="str">
        <f t="shared" si="51"/>
        <v>A-05-01-01-000----</v>
      </c>
      <c r="M416" s="13" t="s">
        <v>55</v>
      </c>
      <c r="N416" s="10">
        <f t="shared" ref="N416" si="54">+N417+N419+N421+N423</f>
        <v>806400000.24945235</v>
      </c>
      <c r="O416" s="143"/>
      <c r="P416" s="14"/>
      <c r="Q416" s="223"/>
      <c r="R416" s="223"/>
      <c r="S416" s="180"/>
      <c r="T416" s="180"/>
      <c r="U416" s="180"/>
      <c r="V416" s="180"/>
      <c r="W416" s="180"/>
      <c r="X416" s="180"/>
      <c r="Y416" s="180"/>
      <c r="Z416" s="180"/>
      <c r="AA416" s="180"/>
      <c r="AB416" s="180"/>
    </row>
    <row r="417" spans="1:28" s="7" customFormat="1" x14ac:dyDescent="0.25">
      <c r="A417" s="200" t="s">
        <v>22</v>
      </c>
      <c r="B417" s="12" t="s">
        <v>74</v>
      </c>
      <c r="C417" s="12" t="s">
        <v>24</v>
      </c>
      <c r="D417" s="12" t="s">
        <v>24</v>
      </c>
      <c r="E417" s="12" t="s">
        <v>54</v>
      </c>
      <c r="F417" s="12" t="s">
        <v>56</v>
      </c>
      <c r="G417" s="15"/>
      <c r="H417" s="15"/>
      <c r="I417" s="15"/>
      <c r="J417" s="15">
        <v>26</v>
      </c>
      <c r="K417" s="15"/>
      <c r="L417" s="8" t="str">
        <f t="shared" si="51"/>
        <v>A-05-01-01-000-001---</v>
      </c>
      <c r="M417" s="13" t="s">
        <v>57</v>
      </c>
      <c r="N417" s="10">
        <f t="shared" ref="N417" si="55">SUM(N418)</f>
        <v>328432953.80000001</v>
      </c>
      <c r="O417" s="140"/>
      <c r="P417" s="40"/>
      <c r="Q417" s="221"/>
      <c r="R417" s="221"/>
      <c r="S417" s="179"/>
      <c r="T417" s="179"/>
      <c r="U417" s="179"/>
      <c r="V417" s="179"/>
      <c r="W417" s="179"/>
      <c r="X417" s="179"/>
      <c r="Y417" s="179"/>
      <c r="Z417" s="179"/>
      <c r="AA417" s="179"/>
      <c r="AB417" s="179"/>
    </row>
    <row r="418" spans="1:28" ht="25.5" x14ac:dyDescent="0.25">
      <c r="A418" s="200" t="s">
        <v>22</v>
      </c>
      <c r="B418" s="12" t="s">
        <v>74</v>
      </c>
      <c r="C418" s="12" t="s">
        <v>24</v>
      </c>
      <c r="D418" s="12" t="s">
        <v>24</v>
      </c>
      <c r="E418" s="12" t="s">
        <v>54</v>
      </c>
      <c r="F418" s="12" t="s">
        <v>56</v>
      </c>
      <c r="G418" s="12"/>
      <c r="H418" s="12"/>
      <c r="I418" s="12"/>
      <c r="J418" s="12">
        <v>26</v>
      </c>
      <c r="K418" s="12">
        <v>601</v>
      </c>
      <c r="L418" s="8" t="str">
        <f t="shared" si="51"/>
        <v>A-05-01-01-000-001---</v>
      </c>
      <c r="M418" s="14" t="s">
        <v>1006</v>
      </c>
      <c r="N418" s="11">
        <v>328432953.80000001</v>
      </c>
      <c r="O418" s="141" t="s">
        <v>203</v>
      </c>
      <c r="P418" s="161" t="s">
        <v>44</v>
      </c>
      <c r="Q418" s="141" t="s">
        <v>440</v>
      </c>
      <c r="R418" s="223"/>
      <c r="S418" s="180" t="s">
        <v>917</v>
      </c>
      <c r="T418" s="180">
        <v>360</v>
      </c>
      <c r="U418" s="180"/>
      <c r="V418" s="180"/>
      <c r="W418" s="180"/>
      <c r="X418" s="180"/>
      <c r="Y418" s="180"/>
      <c r="Z418" s="180"/>
      <c r="AA418" s="180"/>
      <c r="AB418" s="180"/>
    </row>
    <row r="419" spans="1:28" ht="33" x14ac:dyDescent="0.25">
      <c r="A419" s="200" t="s">
        <v>22</v>
      </c>
      <c r="B419" s="12" t="s">
        <v>74</v>
      </c>
      <c r="C419" s="12" t="s">
        <v>24</v>
      </c>
      <c r="D419" s="12" t="s">
        <v>24</v>
      </c>
      <c r="E419" s="12" t="s">
        <v>54</v>
      </c>
      <c r="F419" s="12" t="s">
        <v>50</v>
      </c>
      <c r="G419" s="15"/>
      <c r="H419" s="15"/>
      <c r="I419" s="15"/>
      <c r="J419" s="15">
        <v>26</v>
      </c>
      <c r="K419" s="15"/>
      <c r="L419" s="8" t="str">
        <f t="shared" si="51"/>
        <v>A-05-01-01-000-002---</v>
      </c>
      <c r="M419" s="13" t="s">
        <v>59</v>
      </c>
      <c r="N419" s="10">
        <f>+N420</f>
        <v>454060440</v>
      </c>
      <c r="O419" s="141"/>
      <c r="P419" s="161"/>
      <c r="Q419" s="223"/>
      <c r="R419" s="223"/>
      <c r="S419" s="180"/>
      <c r="T419" s="180"/>
      <c r="U419" s="180"/>
      <c r="V419" s="180"/>
      <c r="W419" s="180"/>
      <c r="X419" s="180"/>
      <c r="Y419" s="180"/>
      <c r="Z419" s="180"/>
      <c r="AA419" s="180"/>
      <c r="AB419" s="180"/>
    </row>
    <row r="420" spans="1:28" ht="33" x14ac:dyDescent="0.25">
      <c r="A420" s="200" t="s">
        <v>22</v>
      </c>
      <c r="B420" s="12" t="s">
        <v>74</v>
      </c>
      <c r="C420" s="12" t="s">
        <v>24</v>
      </c>
      <c r="D420" s="12" t="s">
        <v>24</v>
      </c>
      <c r="E420" s="12" t="s">
        <v>54</v>
      </c>
      <c r="F420" s="12" t="s">
        <v>50</v>
      </c>
      <c r="G420" s="15"/>
      <c r="H420" s="15"/>
      <c r="I420" s="15"/>
      <c r="J420" s="12">
        <v>26</v>
      </c>
      <c r="K420" s="12">
        <v>602</v>
      </c>
      <c r="L420" s="8" t="str">
        <f t="shared" si="51"/>
        <v>A-05-01-01-000-002---</v>
      </c>
      <c r="M420" s="14" t="s">
        <v>382</v>
      </c>
      <c r="N420" s="11">
        <v>454060440</v>
      </c>
      <c r="O420" s="141" t="s">
        <v>203</v>
      </c>
      <c r="P420" s="161" t="s">
        <v>44</v>
      </c>
      <c r="Q420" s="141" t="s">
        <v>440</v>
      </c>
      <c r="R420" s="223"/>
      <c r="S420" s="180" t="s">
        <v>917</v>
      </c>
      <c r="T420" s="180">
        <v>360</v>
      </c>
      <c r="U420" s="180"/>
      <c r="V420" s="180"/>
      <c r="W420" s="180"/>
      <c r="X420" s="180"/>
      <c r="Y420" s="180"/>
      <c r="Z420" s="180"/>
      <c r="AA420" s="180"/>
      <c r="AB420" s="180"/>
    </row>
    <row r="421" spans="1:28" ht="33" x14ac:dyDescent="0.25">
      <c r="A421" s="200" t="s">
        <v>22</v>
      </c>
      <c r="B421" s="12" t="s">
        <v>74</v>
      </c>
      <c r="C421" s="12" t="s">
        <v>24</v>
      </c>
      <c r="D421" s="12" t="s">
        <v>24</v>
      </c>
      <c r="E421" s="12" t="s">
        <v>54</v>
      </c>
      <c r="F421" s="12" t="s">
        <v>33</v>
      </c>
      <c r="G421" s="15"/>
      <c r="H421" s="15"/>
      <c r="I421" s="15"/>
      <c r="J421" s="15">
        <v>26</v>
      </c>
      <c r="K421" s="15"/>
      <c r="L421" s="8" t="str">
        <f t="shared" si="51"/>
        <v>A-05-01-01-000-003---</v>
      </c>
      <c r="M421" s="13" t="s">
        <v>180</v>
      </c>
      <c r="N421" s="10">
        <f>+N422</f>
        <v>15203606.449452406</v>
      </c>
      <c r="O421" s="141"/>
      <c r="P421" s="161"/>
      <c r="Q421" s="223"/>
      <c r="R421" s="223"/>
      <c r="S421" s="180"/>
      <c r="T421" s="180"/>
      <c r="U421" s="180"/>
      <c r="V421" s="180"/>
      <c r="W421" s="180"/>
      <c r="X421" s="180"/>
      <c r="Y421" s="180"/>
      <c r="Z421" s="180"/>
      <c r="AA421" s="180"/>
      <c r="AB421" s="180"/>
    </row>
    <row r="422" spans="1:28" ht="23.25" customHeight="1" x14ac:dyDescent="0.25">
      <c r="A422" s="200" t="s">
        <v>22</v>
      </c>
      <c r="B422" s="12" t="s">
        <v>74</v>
      </c>
      <c r="C422" s="12" t="s">
        <v>24</v>
      </c>
      <c r="D422" s="12" t="s">
        <v>24</v>
      </c>
      <c r="E422" s="12" t="s">
        <v>54</v>
      </c>
      <c r="F422" s="12" t="s">
        <v>33</v>
      </c>
      <c r="G422" s="12"/>
      <c r="H422" s="12"/>
      <c r="I422" s="12"/>
      <c r="J422" s="12">
        <v>26</v>
      </c>
      <c r="K422" s="12">
        <v>603</v>
      </c>
      <c r="L422" s="8" t="str">
        <f t="shared" si="51"/>
        <v>A-05-01-01-000-003---</v>
      </c>
      <c r="M422" s="14" t="s">
        <v>1007</v>
      </c>
      <c r="N422" s="11">
        <v>15203606.449452406</v>
      </c>
      <c r="O422" s="141" t="s">
        <v>203</v>
      </c>
      <c r="P422" s="161" t="s">
        <v>44</v>
      </c>
      <c r="Q422" s="141" t="s">
        <v>440</v>
      </c>
      <c r="R422" s="223"/>
      <c r="S422" s="180" t="s">
        <v>917</v>
      </c>
      <c r="T422" s="180">
        <v>360</v>
      </c>
      <c r="U422" s="180"/>
      <c r="V422" s="180"/>
      <c r="W422" s="180"/>
      <c r="X422" s="180"/>
      <c r="Y422" s="180"/>
      <c r="Z422" s="180"/>
      <c r="AA422" s="180"/>
      <c r="AB422" s="180"/>
    </row>
    <row r="423" spans="1:28" ht="23.25" customHeight="1" x14ac:dyDescent="0.25">
      <c r="A423" s="200" t="s">
        <v>22</v>
      </c>
      <c r="B423" s="12" t="s">
        <v>74</v>
      </c>
      <c r="C423" s="12" t="s">
        <v>24</v>
      </c>
      <c r="D423" s="12" t="s">
        <v>24</v>
      </c>
      <c r="E423" s="12" t="s">
        <v>54</v>
      </c>
      <c r="F423" s="12" t="s">
        <v>41</v>
      </c>
      <c r="G423" s="15"/>
      <c r="H423" s="15"/>
      <c r="I423" s="15"/>
      <c r="J423" s="15">
        <v>26</v>
      </c>
      <c r="K423" s="15"/>
      <c r="L423" s="8" t="str">
        <f t="shared" si="51"/>
        <v>A-05-01-01-000-004---</v>
      </c>
      <c r="M423" s="13" t="s">
        <v>181</v>
      </c>
      <c r="N423" s="10">
        <f>+N424</f>
        <v>8703000</v>
      </c>
      <c r="O423" s="141"/>
      <c r="P423" s="161"/>
      <c r="Q423" s="223"/>
      <c r="R423" s="223"/>
      <c r="S423" s="180"/>
      <c r="T423" s="180"/>
      <c r="U423" s="180"/>
      <c r="V423" s="180"/>
      <c r="W423" s="180"/>
      <c r="X423" s="180"/>
      <c r="Y423" s="180"/>
      <c r="Z423" s="180"/>
      <c r="AA423" s="180"/>
      <c r="AB423" s="180"/>
    </row>
    <row r="424" spans="1:28" ht="23.25" customHeight="1" x14ac:dyDescent="0.25">
      <c r="A424" s="200" t="s">
        <v>22</v>
      </c>
      <c r="B424" s="12" t="s">
        <v>74</v>
      </c>
      <c r="C424" s="12" t="s">
        <v>24</v>
      </c>
      <c r="D424" s="12" t="s">
        <v>24</v>
      </c>
      <c r="E424" s="12" t="s">
        <v>54</v>
      </c>
      <c r="F424" s="12" t="s">
        <v>41</v>
      </c>
      <c r="G424" s="15"/>
      <c r="H424" s="15"/>
      <c r="I424" s="15"/>
      <c r="J424" s="12">
        <v>26</v>
      </c>
      <c r="K424" s="12">
        <v>604</v>
      </c>
      <c r="L424" s="8" t="str">
        <f t="shared" si="51"/>
        <v>A-05-01-01-000-004---</v>
      </c>
      <c r="M424" s="14" t="s">
        <v>1008</v>
      </c>
      <c r="N424" s="11">
        <v>8703000</v>
      </c>
      <c r="O424" s="141" t="s">
        <v>203</v>
      </c>
      <c r="P424" s="161" t="s">
        <v>44</v>
      </c>
      <c r="Q424" s="141" t="s">
        <v>440</v>
      </c>
      <c r="R424" s="223"/>
      <c r="S424" s="180" t="s">
        <v>917</v>
      </c>
      <c r="T424" s="180">
        <v>360</v>
      </c>
      <c r="U424" s="180"/>
      <c r="V424" s="180"/>
      <c r="W424" s="180"/>
      <c r="X424" s="180"/>
      <c r="Y424" s="180"/>
      <c r="Z424" s="180"/>
      <c r="AA424" s="180"/>
      <c r="AB424" s="180"/>
    </row>
    <row r="425" spans="1:28" ht="33" x14ac:dyDescent="0.25">
      <c r="A425" s="195" t="s">
        <v>22</v>
      </c>
      <c r="B425" s="66" t="s">
        <v>74</v>
      </c>
      <c r="C425" s="66" t="s">
        <v>24</v>
      </c>
      <c r="D425" s="66" t="s">
        <v>24</v>
      </c>
      <c r="E425" s="66" t="s">
        <v>50</v>
      </c>
      <c r="F425" s="66"/>
      <c r="G425" s="66"/>
      <c r="H425" s="66"/>
      <c r="I425" s="66"/>
      <c r="J425" s="15">
        <v>26</v>
      </c>
      <c r="K425" s="66"/>
      <c r="L425" s="67" t="str">
        <f t="shared" si="51"/>
        <v>A-05-01-01-002----</v>
      </c>
      <c r="M425" s="13" t="s">
        <v>61</v>
      </c>
      <c r="N425" s="10">
        <f>+N426+N428+N430+N432+N434+N436+N438+N440</f>
        <v>75768300000</v>
      </c>
      <c r="O425" s="143"/>
      <c r="P425" s="14"/>
      <c r="Q425" s="223"/>
      <c r="R425" s="223"/>
      <c r="S425" s="180"/>
      <c r="T425" s="180"/>
      <c r="U425" s="180"/>
      <c r="V425" s="180"/>
      <c r="W425" s="180"/>
      <c r="X425" s="180"/>
      <c r="Y425" s="180"/>
      <c r="Z425" s="180"/>
      <c r="AA425" s="180"/>
      <c r="AB425" s="180"/>
    </row>
    <row r="426" spans="1:28" x14ac:dyDescent="0.25">
      <c r="A426" s="200" t="s">
        <v>22</v>
      </c>
      <c r="B426" s="12" t="s">
        <v>74</v>
      </c>
      <c r="C426" s="12" t="s">
        <v>24</v>
      </c>
      <c r="D426" s="12" t="s">
        <v>24</v>
      </c>
      <c r="E426" s="12" t="s">
        <v>50</v>
      </c>
      <c r="F426" s="12" t="s">
        <v>56</v>
      </c>
      <c r="G426" s="15"/>
      <c r="H426" s="15"/>
      <c r="I426" s="15"/>
      <c r="J426" s="15">
        <v>26</v>
      </c>
      <c r="K426" s="15"/>
      <c r="L426" s="8" t="str">
        <f t="shared" si="51"/>
        <v>A-05-01-01-002-001---</v>
      </c>
      <c r="M426" s="13" t="s">
        <v>182</v>
      </c>
      <c r="N426" s="10">
        <f>SUM(N427)</f>
        <v>5240426284</v>
      </c>
      <c r="O426" s="141"/>
      <c r="P426" s="161"/>
      <c r="Q426" s="223"/>
      <c r="R426" s="223"/>
      <c r="S426" s="180"/>
      <c r="T426" s="180"/>
      <c r="U426" s="180"/>
      <c r="V426" s="180"/>
      <c r="W426" s="180"/>
      <c r="X426" s="180"/>
      <c r="Y426" s="180"/>
      <c r="Z426" s="180"/>
      <c r="AA426" s="180"/>
      <c r="AB426" s="180"/>
    </row>
    <row r="427" spans="1:28" ht="25.5" x14ac:dyDescent="0.25">
      <c r="A427" s="200" t="s">
        <v>22</v>
      </c>
      <c r="B427" s="12" t="s">
        <v>74</v>
      </c>
      <c r="C427" s="12" t="s">
        <v>24</v>
      </c>
      <c r="D427" s="12" t="s">
        <v>24</v>
      </c>
      <c r="E427" s="12" t="s">
        <v>50</v>
      </c>
      <c r="F427" s="12" t="s">
        <v>56</v>
      </c>
      <c r="G427" s="12"/>
      <c r="H427" s="12"/>
      <c r="I427" s="12"/>
      <c r="J427" s="12">
        <v>26</v>
      </c>
      <c r="K427" s="12">
        <v>605</v>
      </c>
      <c r="L427" s="8" t="str">
        <f t="shared" si="51"/>
        <v>A-05-01-01-002-001---</v>
      </c>
      <c r="M427" s="14" t="s">
        <v>1009</v>
      </c>
      <c r="N427" s="11">
        <v>5240426284</v>
      </c>
      <c r="O427" s="141" t="s">
        <v>203</v>
      </c>
      <c r="P427" s="161" t="s">
        <v>44</v>
      </c>
      <c r="Q427" s="141" t="s">
        <v>1056</v>
      </c>
      <c r="R427" s="223"/>
      <c r="S427" s="180" t="s">
        <v>917</v>
      </c>
      <c r="T427" s="180">
        <v>360</v>
      </c>
      <c r="U427" s="180"/>
      <c r="V427" s="180"/>
      <c r="W427" s="180"/>
      <c r="X427" s="180"/>
      <c r="Y427" s="180"/>
      <c r="Z427" s="180"/>
      <c r="AA427" s="180"/>
      <c r="AB427" s="180"/>
    </row>
    <row r="428" spans="1:28" s="366" customFormat="1" x14ac:dyDescent="0.25">
      <c r="A428" s="200" t="s">
        <v>22</v>
      </c>
      <c r="B428" s="12" t="s">
        <v>74</v>
      </c>
      <c r="C428" s="12" t="s">
        <v>24</v>
      </c>
      <c r="D428" s="12" t="s">
        <v>24</v>
      </c>
      <c r="E428" s="12" t="s">
        <v>50</v>
      </c>
      <c r="F428" s="372" t="s">
        <v>50</v>
      </c>
      <c r="G428" s="15"/>
      <c r="H428" s="15"/>
      <c r="I428" s="15"/>
      <c r="J428" s="15">
        <v>26</v>
      </c>
      <c r="K428" s="15"/>
      <c r="L428" s="8" t="str">
        <f t="shared" ref="L428:L429" si="56">CONCATENATE(A428,"-",B428,"-",C428,"-",D428,"-",E428,"-",F428,"-",G428,"-",H428,"-",I428)</f>
        <v>A-05-01-01-002-002---</v>
      </c>
      <c r="M428" s="13" t="s">
        <v>1010</v>
      </c>
      <c r="N428" s="10">
        <f t="shared" ref="N428:N430" si="57">SUM(N429:N429)</f>
        <v>2014737690</v>
      </c>
      <c r="O428" s="141"/>
      <c r="P428" s="161"/>
      <c r="Q428" s="223"/>
      <c r="R428" s="223"/>
      <c r="S428" s="180"/>
      <c r="T428" s="180"/>
      <c r="U428" s="180"/>
      <c r="V428" s="180"/>
      <c r="W428" s="180"/>
      <c r="X428" s="180"/>
      <c r="Y428" s="180"/>
      <c r="Z428" s="180"/>
      <c r="AA428" s="180"/>
      <c r="AB428" s="180"/>
    </row>
    <row r="429" spans="1:28" s="366" customFormat="1" ht="25.5" x14ac:dyDescent="0.25">
      <c r="A429" s="200" t="s">
        <v>22</v>
      </c>
      <c r="B429" s="12" t="s">
        <v>74</v>
      </c>
      <c r="C429" s="12" t="s">
        <v>24</v>
      </c>
      <c r="D429" s="12" t="s">
        <v>24</v>
      </c>
      <c r="E429" s="12" t="s">
        <v>50</v>
      </c>
      <c r="F429" s="372" t="s">
        <v>50</v>
      </c>
      <c r="G429" s="12"/>
      <c r="H429" s="12"/>
      <c r="I429" s="12"/>
      <c r="J429" s="12">
        <v>26</v>
      </c>
      <c r="K429" s="12">
        <v>606</v>
      </c>
      <c r="L429" s="8" t="str">
        <f t="shared" si="56"/>
        <v>A-05-01-01-002-002---</v>
      </c>
      <c r="M429" s="14" t="s">
        <v>1011</v>
      </c>
      <c r="N429" s="11">
        <v>2014737690</v>
      </c>
      <c r="O429" s="141" t="s">
        <v>203</v>
      </c>
      <c r="P429" s="161" t="s">
        <v>44</v>
      </c>
      <c r="Q429" s="141" t="s">
        <v>1056</v>
      </c>
      <c r="R429" s="223"/>
      <c r="S429" s="180" t="s">
        <v>917</v>
      </c>
      <c r="T429" s="180">
        <v>360</v>
      </c>
      <c r="U429" s="180"/>
      <c r="V429" s="180"/>
      <c r="W429" s="180"/>
      <c r="X429" s="180"/>
      <c r="Y429" s="180"/>
      <c r="Z429" s="180"/>
      <c r="AA429" s="180"/>
      <c r="AB429" s="180"/>
    </row>
    <row r="430" spans="1:28" ht="33" x14ac:dyDescent="0.25">
      <c r="A430" s="200" t="s">
        <v>22</v>
      </c>
      <c r="B430" s="12" t="s">
        <v>74</v>
      </c>
      <c r="C430" s="12" t="s">
        <v>24</v>
      </c>
      <c r="D430" s="12" t="s">
        <v>24</v>
      </c>
      <c r="E430" s="12" t="s">
        <v>50</v>
      </c>
      <c r="F430" s="12" t="s">
        <v>33</v>
      </c>
      <c r="G430" s="15"/>
      <c r="H430" s="15"/>
      <c r="I430" s="15"/>
      <c r="J430" s="15">
        <v>26</v>
      </c>
      <c r="K430" s="15"/>
      <c r="L430" s="8" t="str">
        <f t="shared" si="51"/>
        <v>A-05-01-01-002-003---</v>
      </c>
      <c r="M430" s="13" t="s">
        <v>62</v>
      </c>
      <c r="N430" s="10">
        <f t="shared" si="57"/>
        <v>35636802601</v>
      </c>
      <c r="O430" s="141"/>
      <c r="P430" s="161"/>
      <c r="Q430" s="223"/>
      <c r="R430" s="223"/>
      <c r="S430" s="180"/>
      <c r="T430" s="180"/>
      <c r="U430" s="180"/>
      <c r="V430" s="180"/>
      <c r="W430" s="180"/>
      <c r="X430" s="180"/>
      <c r="Y430" s="180"/>
      <c r="Z430" s="180"/>
      <c r="AA430" s="180"/>
      <c r="AB430" s="180"/>
    </row>
    <row r="431" spans="1:28" ht="25.5" x14ac:dyDescent="0.25">
      <c r="A431" s="200" t="s">
        <v>22</v>
      </c>
      <c r="B431" s="12" t="s">
        <v>74</v>
      </c>
      <c r="C431" s="12" t="s">
        <v>24</v>
      </c>
      <c r="D431" s="12" t="s">
        <v>24</v>
      </c>
      <c r="E431" s="12" t="s">
        <v>50</v>
      </c>
      <c r="F431" s="12" t="s">
        <v>33</v>
      </c>
      <c r="G431" s="12"/>
      <c r="H431" s="12"/>
      <c r="I431" s="12"/>
      <c r="J431" s="12">
        <v>26</v>
      </c>
      <c r="K431" s="12">
        <v>607</v>
      </c>
      <c r="L431" s="8" t="str">
        <f t="shared" si="51"/>
        <v>A-05-01-01-002-003---</v>
      </c>
      <c r="M431" s="14" t="s">
        <v>1012</v>
      </c>
      <c r="N431" s="11">
        <v>35636802601</v>
      </c>
      <c r="O431" s="141" t="s">
        <v>203</v>
      </c>
      <c r="P431" s="161" t="s">
        <v>44</v>
      </c>
      <c r="Q431" s="141" t="s">
        <v>1056</v>
      </c>
      <c r="R431" s="223"/>
      <c r="S431" s="180" t="s">
        <v>917</v>
      </c>
      <c r="T431" s="180">
        <v>360</v>
      </c>
      <c r="U431" s="180"/>
      <c r="V431" s="180"/>
      <c r="W431" s="180"/>
      <c r="X431" s="180"/>
      <c r="Y431" s="180"/>
      <c r="Z431" s="180"/>
      <c r="AA431" s="180"/>
      <c r="AB431" s="180"/>
    </row>
    <row r="432" spans="1:28" x14ac:dyDescent="0.25">
      <c r="A432" s="200" t="s">
        <v>22</v>
      </c>
      <c r="B432" s="12" t="s">
        <v>74</v>
      </c>
      <c r="C432" s="12" t="s">
        <v>24</v>
      </c>
      <c r="D432" s="12" t="s">
        <v>24</v>
      </c>
      <c r="E432" s="12" t="s">
        <v>50</v>
      </c>
      <c r="F432" s="12" t="s">
        <v>41</v>
      </c>
      <c r="G432" s="15"/>
      <c r="H432" s="15"/>
      <c r="I432" s="15"/>
      <c r="J432" s="15">
        <v>26</v>
      </c>
      <c r="K432" s="15"/>
      <c r="L432" s="8" t="str">
        <f t="shared" si="51"/>
        <v>A-05-01-01-002-004---</v>
      </c>
      <c r="M432" s="13" t="s">
        <v>183</v>
      </c>
      <c r="N432" s="10">
        <f>SUM(N433)</f>
        <v>17676536423</v>
      </c>
      <c r="O432" s="141"/>
      <c r="P432" s="161"/>
      <c r="Q432" s="223"/>
      <c r="R432" s="223"/>
      <c r="S432" s="180"/>
      <c r="T432" s="180"/>
      <c r="U432" s="180"/>
      <c r="V432" s="180"/>
      <c r="W432" s="180"/>
      <c r="X432" s="180"/>
      <c r="Y432" s="180"/>
      <c r="Z432" s="180"/>
      <c r="AA432" s="180"/>
      <c r="AB432" s="180"/>
    </row>
    <row r="433" spans="1:28" ht="25.5" x14ac:dyDescent="0.25">
      <c r="A433" s="200" t="s">
        <v>22</v>
      </c>
      <c r="B433" s="12" t="s">
        <v>74</v>
      </c>
      <c r="C433" s="12" t="s">
        <v>24</v>
      </c>
      <c r="D433" s="12" t="s">
        <v>24</v>
      </c>
      <c r="E433" s="12" t="s">
        <v>50</v>
      </c>
      <c r="F433" s="12" t="s">
        <v>41</v>
      </c>
      <c r="G433" s="12"/>
      <c r="H433" s="12"/>
      <c r="I433" s="12"/>
      <c r="J433" s="12">
        <v>26</v>
      </c>
      <c r="K433" s="12">
        <v>608</v>
      </c>
      <c r="L433" s="8" t="str">
        <f t="shared" si="51"/>
        <v>A-05-01-01-002-004---</v>
      </c>
      <c r="M433" s="14" t="s">
        <v>1013</v>
      </c>
      <c r="N433" s="11">
        <v>17676536423</v>
      </c>
      <c r="O433" s="141" t="s">
        <v>203</v>
      </c>
      <c r="P433" s="161" t="s">
        <v>44</v>
      </c>
      <c r="Q433" s="141" t="s">
        <v>1056</v>
      </c>
      <c r="R433" s="223"/>
      <c r="S433" s="180" t="s">
        <v>917</v>
      </c>
      <c r="T433" s="180">
        <v>360</v>
      </c>
      <c r="U433" s="180"/>
      <c r="V433" s="180"/>
      <c r="W433" s="180"/>
      <c r="X433" s="180"/>
      <c r="Y433" s="180"/>
      <c r="Z433" s="180"/>
      <c r="AA433" s="180"/>
      <c r="AB433" s="180"/>
    </row>
    <row r="434" spans="1:28" x14ac:dyDescent="0.25">
      <c r="A434" s="200" t="s">
        <v>22</v>
      </c>
      <c r="B434" s="12" t="s">
        <v>74</v>
      </c>
      <c r="C434" s="12" t="s">
        <v>24</v>
      </c>
      <c r="D434" s="12" t="s">
        <v>24</v>
      </c>
      <c r="E434" s="12" t="s">
        <v>50</v>
      </c>
      <c r="F434" s="12" t="s">
        <v>45</v>
      </c>
      <c r="G434" s="15"/>
      <c r="H434" s="15"/>
      <c r="I434" s="15"/>
      <c r="J434" s="15">
        <v>26</v>
      </c>
      <c r="K434" s="15"/>
      <c r="L434" s="8" t="str">
        <f t="shared" si="51"/>
        <v>A-05-01-01-002-005---</v>
      </c>
      <c r="M434" s="13" t="s">
        <v>184</v>
      </c>
      <c r="N434" s="10">
        <f>+N435</f>
        <v>11355431420</v>
      </c>
      <c r="O434" s="141"/>
      <c r="P434" s="161"/>
      <c r="Q434" s="223"/>
      <c r="R434" s="223"/>
      <c r="S434" s="180"/>
      <c r="T434" s="180"/>
      <c r="U434" s="180"/>
      <c r="V434" s="180"/>
      <c r="W434" s="180"/>
      <c r="X434" s="180"/>
      <c r="Y434" s="180"/>
      <c r="Z434" s="180"/>
      <c r="AA434" s="180"/>
      <c r="AB434" s="180"/>
    </row>
    <row r="435" spans="1:28" ht="25.5" x14ac:dyDescent="0.25">
      <c r="A435" s="200" t="s">
        <v>22</v>
      </c>
      <c r="B435" s="12" t="s">
        <v>74</v>
      </c>
      <c r="C435" s="12" t="s">
        <v>24</v>
      </c>
      <c r="D435" s="12" t="s">
        <v>24</v>
      </c>
      <c r="E435" s="12" t="s">
        <v>50</v>
      </c>
      <c r="F435" s="12" t="s">
        <v>45</v>
      </c>
      <c r="G435" s="15"/>
      <c r="H435" s="15"/>
      <c r="I435" s="15"/>
      <c r="J435" s="12">
        <v>26</v>
      </c>
      <c r="K435" s="12">
        <v>609</v>
      </c>
      <c r="L435" s="8" t="str">
        <f t="shared" si="51"/>
        <v>A-05-01-01-002-005---</v>
      </c>
      <c r="M435" s="14" t="s">
        <v>383</v>
      </c>
      <c r="N435" s="11">
        <v>11355431420</v>
      </c>
      <c r="O435" s="141" t="s">
        <v>203</v>
      </c>
      <c r="P435" s="161" t="s">
        <v>44</v>
      </c>
      <c r="Q435" s="141" t="s">
        <v>1056</v>
      </c>
      <c r="R435" s="223"/>
      <c r="S435" s="180" t="s">
        <v>917</v>
      </c>
      <c r="T435" s="180">
        <v>360</v>
      </c>
      <c r="U435" s="180"/>
      <c r="V435" s="180"/>
      <c r="W435" s="180"/>
      <c r="X435" s="180"/>
      <c r="Y435" s="180"/>
      <c r="Z435" s="180"/>
      <c r="AA435" s="180"/>
      <c r="AB435" s="180"/>
    </row>
    <row r="436" spans="1:28" ht="33" x14ac:dyDescent="0.25">
      <c r="A436" s="200" t="s">
        <v>22</v>
      </c>
      <c r="B436" s="12" t="s">
        <v>74</v>
      </c>
      <c r="C436" s="12" t="s">
        <v>24</v>
      </c>
      <c r="D436" s="12" t="s">
        <v>24</v>
      </c>
      <c r="E436" s="12" t="s">
        <v>50</v>
      </c>
      <c r="F436" s="12" t="s">
        <v>49</v>
      </c>
      <c r="G436" s="15"/>
      <c r="H436" s="15"/>
      <c r="I436" s="15"/>
      <c r="J436" s="15">
        <v>26</v>
      </c>
      <c r="K436" s="15"/>
      <c r="L436" s="8" t="str">
        <f t="shared" si="51"/>
        <v>A-05-01-01-002-006---</v>
      </c>
      <c r="M436" s="13" t="s">
        <v>185</v>
      </c>
      <c r="N436" s="10">
        <f>+N437</f>
        <v>42688657</v>
      </c>
      <c r="O436" s="141"/>
      <c r="P436" s="161"/>
      <c r="Q436" s="223"/>
      <c r="R436" s="223"/>
      <c r="S436" s="180"/>
      <c r="T436" s="180"/>
      <c r="U436" s="180"/>
      <c r="V436" s="180"/>
      <c r="W436" s="180"/>
      <c r="X436" s="180"/>
      <c r="Y436" s="180"/>
      <c r="Z436" s="180"/>
      <c r="AA436" s="180"/>
      <c r="AB436" s="180"/>
    </row>
    <row r="437" spans="1:28" ht="25.5" x14ac:dyDescent="0.25">
      <c r="A437" s="200" t="s">
        <v>22</v>
      </c>
      <c r="B437" s="12" t="s">
        <v>74</v>
      </c>
      <c r="C437" s="12" t="s">
        <v>24</v>
      </c>
      <c r="D437" s="12" t="s">
        <v>24</v>
      </c>
      <c r="E437" s="12" t="s">
        <v>50</v>
      </c>
      <c r="F437" s="12" t="s">
        <v>49</v>
      </c>
      <c r="G437" s="15"/>
      <c r="H437" s="15"/>
      <c r="I437" s="15"/>
      <c r="J437" s="12">
        <v>26</v>
      </c>
      <c r="K437" s="12">
        <v>610</v>
      </c>
      <c r="L437" s="8" t="str">
        <f t="shared" si="51"/>
        <v>A-05-01-01-002-006---</v>
      </c>
      <c r="M437" s="14" t="s">
        <v>1014</v>
      </c>
      <c r="N437" s="11">
        <v>42688657</v>
      </c>
      <c r="O437" s="141" t="s">
        <v>203</v>
      </c>
      <c r="P437" s="161" t="s">
        <v>44</v>
      </c>
      <c r="Q437" s="141" t="s">
        <v>440</v>
      </c>
      <c r="R437" s="223"/>
      <c r="S437" s="180" t="s">
        <v>917</v>
      </c>
      <c r="T437" s="180">
        <v>360</v>
      </c>
      <c r="U437" s="180"/>
      <c r="V437" s="180"/>
      <c r="W437" s="180"/>
      <c r="X437" s="180"/>
      <c r="Y437" s="180"/>
      <c r="Z437" s="180"/>
      <c r="AA437" s="180"/>
      <c r="AB437" s="180"/>
    </row>
    <row r="438" spans="1:28" s="366" customFormat="1" x14ac:dyDescent="0.25">
      <c r="A438" s="200" t="s">
        <v>22</v>
      </c>
      <c r="B438" s="12" t="s">
        <v>74</v>
      </c>
      <c r="C438" s="12" t="s">
        <v>24</v>
      </c>
      <c r="D438" s="12" t="s">
        <v>24</v>
      </c>
      <c r="E438" s="12" t="s">
        <v>50</v>
      </c>
      <c r="F438" s="12" t="s">
        <v>35</v>
      </c>
      <c r="G438" s="15"/>
      <c r="H438" s="15"/>
      <c r="I438" s="15"/>
      <c r="J438" s="15">
        <v>26</v>
      </c>
      <c r="K438" s="15"/>
      <c r="L438" s="8" t="str">
        <f t="shared" ref="L438:L439" si="58">CONCATENATE(A438,"-",B438,"-",C438,"-",D438,"-",E438,"-",F438,"-",G438,"-",H438,"-",I438)</f>
        <v>A-05-01-01-002-008---</v>
      </c>
      <c r="M438" s="13" t="s">
        <v>204</v>
      </c>
      <c r="N438" s="10">
        <f t="shared" ref="N438:N440" si="59">SUM(N439)</f>
        <v>2276001186</v>
      </c>
      <c r="O438" s="141"/>
      <c r="P438" s="161"/>
      <c r="Q438" s="223"/>
      <c r="R438" s="223"/>
      <c r="S438" s="180"/>
      <c r="T438" s="180"/>
      <c r="U438" s="180"/>
      <c r="V438" s="180"/>
      <c r="W438" s="180"/>
      <c r="X438" s="180"/>
      <c r="Y438" s="180"/>
      <c r="Z438" s="180"/>
      <c r="AA438" s="180"/>
      <c r="AB438" s="180"/>
    </row>
    <row r="439" spans="1:28" s="366" customFormat="1" ht="25.5" x14ac:dyDescent="0.25">
      <c r="A439" s="200" t="s">
        <v>22</v>
      </c>
      <c r="B439" s="12" t="s">
        <v>74</v>
      </c>
      <c r="C439" s="12" t="s">
        <v>24</v>
      </c>
      <c r="D439" s="12" t="s">
        <v>24</v>
      </c>
      <c r="E439" s="12" t="s">
        <v>50</v>
      </c>
      <c r="F439" s="12" t="s">
        <v>35</v>
      </c>
      <c r="G439" s="12"/>
      <c r="H439" s="12"/>
      <c r="I439" s="12"/>
      <c r="J439" s="12">
        <v>26</v>
      </c>
      <c r="K439" s="12">
        <v>611</v>
      </c>
      <c r="L439" s="8" t="str">
        <f t="shared" si="58"/>
        <v>A-05-01-01-002-008---</v>
      </c>
      <c r="M439" s="14" t="s">
        <v>1015</v>
      </c>
      <c r="N439" s="11">
        <v>2276001186</v>
      </c>
      <c r="O439" s="141" t="s">
        <v>203</v>
      </c>
      <c r="P439" s="161" t="s">
        <v>44</v>
      </c>
      <c r="Q439" s="141" t="s">
        <v>1056</v>
      </c>
      <c r="R439" s="223"/>
      <c r="S439" s="180" t="s">
        <v>917</v>
      </c>
      <c r="T439" s="180">
        <v>360</v>
      </c>
      <c r="U439" s="180"/>
      <c r="V439" s="180"/>
      <c r="W439" s="180"/>
      <c r="X439" s="180"/>
      <c r="Y439" s="180"/>
      <c r="Z439" s="180"/>
      <c r="AA439" s="180"/>
      <c r="AB439" s="180"/>
    </row>
    <row r="440" spans="1:28" x14ac:dyDescent="0.25">
      <c r="A440" s="200" t="s">
        <v>22</v>
      </c>
      <c r="B440" s="12" t="s">
        <v>74</v>
      </c>
      <c r="C440" s="12" t="s">
        <v>24</v>
      </c>
      <c r="D440" s="12" t="s">
        <v>24</v>
      </c>
      <c r="E440" s="12" t="s">
        <v>50</v>
      </c>
      <c r="F440" s="372" t="s">
        <v>106</v>
      </c>
      <c r="G440" s="15"/>
      <c r="H440" s="15"/>
      <c r="I440" s="15"/>
      <c r="J440" s="15">
        <v>26</v>
      </c>
      <c r="K440" s="15"/>
      <c r="L440" s="8" t="str">
        <f t="shared" si="51"/>
        <v>A-05-01-01-002-009---</v>
      </c>
      <c r="M440" s="13" t="s">
        <v>1016</v>
      </c>
      <c r="N440" s="10">
        <f t="shared" si="59"/>
        <v>1525675739</v>
      </c>
      <c r="O440" s="141"/>
      <c r="P440" s="161"/>
      <c r="Q440" s="223"/>
      <c r="R440" s="223"/>
      <c r="S440" s="180"/>
      <c r="T440" s="180"/>
      <c r="U440" s="180"/>
      <c r="V440" s="180"/>
      <c r="W440" s="180"/>
      <c r="X440" s="180"/>
      <c r="Y440" s="180"/>
      <c r="Z440" s="180"/>
      <c r="AA440" s="180"/>
      <c r="AB440" s="180"/>
    </row>
    <row r="441" spans="1:28" ht="25.5" x14ac:dyDescent="0.25">
      <c r="A441" s="200" t="s">
        <v>22</v>
      </c>
      <c r="B441" s="12" t="s">
        <v>74</v>
      </c>
      <c r="C441" s="12" t="s">
        <v>24</v>
      </c>
      <c r="D441" s="12" t="s">
        <v>24</v>
      </c>
      <c r="E441" s="12" t="s">
        <v>50</v>
      </c>
      <c r="F441" s="372" t="s">
        <v>106</v>
      </c>
      <c r="G441" s="12"/>
      <c r="H441" s="12"/>
      <c r="I441" s="12"/>
      <c r="J441" s="12">
        <v>26</v>
      </c>
      <c r="K441" s="12">
        <v>612</v>
      </c>
      <c r="L441" s="8" t="str">
        <f t="shared" si="51"/>
        <v>A-05-01-01-002-009---</v>
      </c>
      <c r="M441" s="14" t="s">
        <v>1017</v>
      </c>
      <c r="N441" s="11">
        <v>1525675739</v>
      </c>
      <c r="O441" s="141" t="s">
        <v>203</v>
      </c>
      <c r="P441" s="161" t="s">
        <v>44</v>
      </c>
      <c r="Q441" s="141" t="s">
        <v>1056</v>
      </c>
      <c r="R441" s="223"/>
      <c r="S441" s="180" t="s">
        <v>917</v>
      </c>
      <c r="T441" s="180">
        <v>360</v>
      </c>
      <c r="U441" s="180"/>
      <c r="V441" s="180"/>
      <c r="W441" s="180"/>
      <c r="X441" s="180"/>
      <c r="Y441" s="180"/>
      <c r="Z441" s="180"/>
      <c r="AA441" s="180"/>
      <c r="AB441" s="180"/>
    </row>
    <row r="442" spans="1:28" ht="33" x14ac:dyDescent="0.25">
      <c r="A442" s="195" t="s">
        <v>22</v>
      </c>
      <c r="B442" s="66" t="s">
        <v>74</v>
      </c>
      <c r="C442" s="66" t="s">
        <v>24</v>
      </c>
      <c r="D442" s="66" t="s">
        <v>24</v>
      </c>
      <c r="E442" s="66" t="s">
        <v>33</v>
      </c>
      <c r="F442" s="66"/>
      <c r="G442" s="66"/>
      <c r="H442" s="66"/>
      <c r="I442" s="66"/>
      <c r="J442" s="15">
        <v>26</v>
      </c>
      <c r="K442" s="66"/>
      <c r="L442" s="67" t="str">
        <f t="shared" si="51"/>
        <v>A-05-01-01-003----</v>
      </c>
      <c r="M442" s="13" t="s">
        <v>68</v>
      </c>
      <c r="N442" s="10">
        <f>+N443+N445+N447+N449+N451+N453+N455</f>
        <v>5728100000.1573515</v>
      </c>
      <c r="O442" s="143"/>
      <c r="P442" s="14"/>
      <c r="Q442" s="223"/>
      <c r="R442" s="223"/>
      <c r="S442" s="180"/>
      <c r="T442" s="180"/>
      <c r="U442" s="180"/>
      <c r="V442" s="180"/>
      <c r="W442" s="180"/>
      <c r="X442" s="180"/>
      <c r="Y442" s="180"/>
      <c r="Z442" s="180"/>
      <c r="AA442" s="180"/>
      <c r="AB442" s="180"/>
    </row>
    <row r="443" spans="1:28" s="366" customFormat="1" ht="33" x14ac:dyDescent="0.25">
      <c r="A443" s="200" t="s">
        <v>22</v>
      </c>
      <c r="B443" s="12" t="s">
        <v>74</v>
      </c>
      <c r="C443" s="12" t="s">
        <v>24</v>
      </c>
      <c r="D443" s="12" t="s">
        <v>24</v>
      </c>
      <c r="E443" s="12" t="s">
        <v>33</v>
      </c>
      <c r="F443" s="12" t="s">
        <v>50</v>
      </c>
      <c r="G443" s="15"/>
      <c r="H443" s="15"/>
      <c r="I443" s="15"/>
      <c r="J443" s="15">
        <v>26</v>
      </c>
      <c r="K443" s="15"/>
      <c r="L443" s="8" t="str">
        <f t="shared" ref="L443:L446" si="60">CONCATENATE(A443,"-",B443,"-",C443,"-",D443,"-",E443,"-",F443,"-",G443,"-",H443,"-",I443)</f>
        <v>A-05-01-01-003-002---</v>
      </c>
      <c r="M443" s="13" t="s">
        <v>69</v>
      </c>
      <c r="N443" s="10">
        <f t="shared" ref="N443:N447" si="61">SUM(N444:N444)</f>
        <v>1233508182.9999993</v>
      </c>
      <c r="O443" s="141"/>
      <c r="P443" s="161"/>
      <c r="Q443" s="223"/>
      <c r="R443" s="223"/>
      <c r="S443" s="180"/>
      <c r="T443" s="180"/>
      <c r="U443" s="180"/>
      <c r="V443" s="180"/>
      <c r="W443" s="180"/>
      <c r="X443" s="180"/>
      <c r="Y443" s="180"/>
      <c r="Z443" s="180"/>
      <c r="AA443" s="180"/>
      <c r="AB443" s="180"/>
    </row>
    <row r="444" spans="1:28" s="366" customFormat="1" ht="99" x14ac:dyDescent="0.25">
      <c r="A444" s="200" t="s">
        <v>22</v>
      </c>
      <c r="B444" s="12" t="s">
        <v>74</v>
      </c>
      <c r="C444" s="12" t="s">
        <v>24</v>
      </c>
      <c r="D444" s="12" t="s">
        <v>24</v>
      </c>
      <c r="E444" s="12" t="s">
        <v>33</v>
      </c>
      <c r="F444" s="12" t="s">
        <v>50</v>
      </c>
      <c r="G444" s="12"/>
      <c r="H444" s="12"/>
      <c r="I444" s="12"/>
      <c r="J444" s="12">
        <v>26</v>
      </c>
      <c r="K444" s="12">
        <v>613</v>
      </c>
      <c r="L444" s="8" t="str">
        <f t="shared" si="60"/>
        <v>A-05-01-01-003-002---</v>
      </c>
      <c r="M444" s="14" t="s">
        <v>384</v>
      </c>
      <c r="N444" s="11">
        <v>1233508182.9999993</v>
      </c>
      <c r="O444" s="141" t="s">
        <v>203</v>
      </c>
      <c r="P444" s="161" t="s">
        <v>44</v>
      </c>
      <c r="Q444" s="141" t="s">
        <v>1056</v>
      </c>
      <c r="R444" s="223"/>
      <c r="S444" s="180" t="s">
        <v>917</v>
      </c>
      <c r="T444" s="180">
        <v>360</v>
      </c>
      <c r="U444" s="180"/>
      <c r="V444" s="180"/>
      <c r="W444" s="180"/>
      <c r="X444" s="180"/>
      <c r="Y444" s="180"/>
      <c r="Z444" s="180"/>
      <c r="AA444" s="180"/>
      <c r="AB444" s="180"/>
    </row>
    <row r="445" spans="1:28" s="366" customFormat="1" ht="33" x14ac:dyDescent="0.25">
      <c r="A445" s="200" t="s">
        <v>22</v>
      </c>
      <c r="B445" s="12" t="s">
        <v>74</v>
      </c>
      <c r="C445" s="12" t="s">
        <v>24</v>
      </c>
      <c r="D445" s="12" t="s">
        <v>24</v>
      </c>
      <c r="E445" s="12" t="s">
        <v>33</v>
      </c>
      <c r="F445" s="372" t="s">
        <v>33</v>
      </c>
      <c r="G445" s="15"/>
      <c r="H445" s="15"/>
      <c r="I445" s="15"/>
      <c r="J445" s="15">
        <v>26</v>
      </c>
      <c r="K445" s="15"/>
      <c r="L445" s="8" t="str">
        <f t="shared" si="60"/>
        <v>A-05-01-01-003-003---</v>
      </c>
      <c r="M445" s="13" t="s">
        <v>1018</v>
      </c>
      <c r="N445" s="10">
        <f t="shared" si="61"/>
        <v>2892538.1573524475</v>
      </c>
      <c r="O445" s="141"/>
      <c r="P445" s="161"/>
      <c r="Q445" s="223"/>
      <c r="R445" s="223"/>
      <c r="S445" s="180"/>
      <c r="T445" s="180"/>
      <c r="U445" s="180"/>
      <c r="V445" s="180"/>
      <c r="W445" s="180"/>
      <c r="X445" s="180"/>
      <c r="Y445" s="180"/>
      <c r="Z445" s="180"/>
      <c r="AA445" s="180"/>
      <c r="AB445" s="180"/>
    </row>
    <row r="446" spans="1:28" s="366" customFormat="1" ht="25.5" x14ac:dyDescent="0.25">
      <c r="A446" s="200" t="s">
        <v>22</v>
      </c>
      <c r="B446" s="12" t="s">
        <v>74</v>
      </c>
      <c r="C446" s="12" t="s">
        <v>24</v>
      </c>
      <c r="D446" s="12" t="s">
        <v>24</v>
      </c>
      <c r="E446" s="12" t="s">
        <v>33</v>
      </c>
      <c r="F446" s="372" t="s">
        <v>33</v>
      </c>
      <c r="G446" s="12"/>
      <c r="H446" s="12"/>
      <c r="I446" s="12"/>
      <c r="J446" s="12">
        <v>26</v>
      </c>
      <c r="K446" s="12">
        <v>614</v>
      </c>
      <c r="L446" s="8" t="str">
        <f t="shared" si="60"/>
        <v>A-05-01-01-003-003---</v>
      </c>
      <c r="M446" s="14" t="s">
        <v>1019</v>
      </c>
      <c r="N446" s="11">
        <v>2892538.1573524475</v>
      </c>
      <c r="O446" s="141" t="s">
        <v>203</v>
      </c>
      <c r="P446" s="161" t="s">
        <v>44</v>
      </c>
      <c r="Q446" s="141" t="s">
        <v>440</v>
      </c>
      <c r="R446" s="223"/>
      <c r="S446" s="180" t="s">
        <v>917</v>
      </c>
      <c r="T446" s="180">
        <v>360</v>
      </c>
      <c r="U446" s="180"/>
      <c r="V446" s="180"/>
      <c r="W446" s="180"/>
      <c r="X446" s="180"/>
      <c r="Y446" s="180"/>
      <c r="Z446" s="180"/>
      <c r="AA446" s="180"/>
      <c r="AB446" s="180"/>
    </row>
    <row r="447" spans="1:28" x14ac:dyDescent="0.25">
      <c r="A447" s="200" t="s">
        <v>22</v>
      </c>
      <c r="B447" s="12" t="s">
        <v>74</v>
      </c>
      <c r="C447" s="12" t="s">
        <v>24</v>
      </c>
      <c r="D447" s="12" t="s">
        <v>24</v>
      </c>
      <c r="E447" s="12" t="s">
        <v>33</v>
      </c>
      <c r="F447" s="372" t="s">
        <v>41</v>
      </c>
      <c r="G447" s="15"/>
      <c r="H447" s="15"/>
      <c r="I447" s="15"/>
      <c r="J447" s="15">
        <v>26</v>
      </c>
      <c r="K447" s="15"/>
      <c r="L447" s="8" t="str">
        <f t="shared" si="51"/>
        <v>A-05-01-01-003-004---</v>
      </c>
      <c r="M447" s="13" t="s">
        <v>1020</v>
      </c>
      <c r="N447" s="10">
        <f t="shared" si="61"/>
        <v>10143867</v>
      </c>
      <c r="O447" s="141"/>
      <c r="P447" s="161"/>
      <c r="Q447" s="223"/>
      <c r="R447" s="223"/>
      <c r="S447" s="180"/>
      <c r="T447" s="180"/>
      <c r="U447" s="180"/>
      <c r="V447" s="180"/>
      <c r="W447" s="180"/>
      <c r="X447" s="180"/>
      <c r="Y447" s="180"/>
      <c r="Z447" s="180"/>
      <c r="AA447" s="180"/>
      <c r="AB447" s="180"/>
    </row>
    <row r="448" spans="1:28" ht="25.5" x14ac:dyDescent="0.25">
      <c r="A448" s="200" t="s">
        <v>22</v>
      </c>
      <c r="B448" s="12" t="s">
        <v>74</v>
      </c>
      <c r="C448" s="12" t="s">
        <v>24</v>
      </c>
      <c r="D448" s="12" t="s">
        <v>24</v>
      </c>
      <c r="E448" s="12" t="s">
        <v>33</v>
      </c>
      <c r="F448" s="372" t="s">
        <v>41</v>
      </c>
      <c r="G448" s="12"/>
      <c r="H448" s="12"/>
      <c r="I448" s="12"/>
      <c r="J448" s="12">
        <v>26</v>
      </c>
      <c r="K448" s="12">
        <v>615</v>
      </c>
      <c r="L448" s="8" t="str">
        <f t="shared" si="51"/>
        <v>A-05-01-01-003-004---</v>
      </c>
      <c r="M448" s="14" t="s">
        <v>1021</v>
      </c>
      <c r="N448" s="11">
        <v>10143867</v>
      </c>
      <c r="O448" s="141" t="s">
        <v>203</v>
      </c>
      <c r="P448" s="161" t="s">
        <v>44</v>
      </c>
      <c r="Q448" s="141" t="s">
        <v>440</v>
      </c>
      <c r="R448" s="223"/>
      <c r="S448" s="180" t="s">
        <v>917</v>
      </c>
      <c r="T448" s="180">
        <v>360</v>
      </c>
      <c r="U448" s="180"/>
      <c r="V448" s="180"/>
      <c r="W448" s="180"/>
      <c r="X448" s="180"/>
      <c r="Y448" s="180"/>
      <c r="Z448" s="180"/>
      <c r="AA448" s="180"/>
      <c r="AB448" s="180"/>
    </row>
    <row r="449" spans="1:28" ht="33" x14ac:dyDescent="0.25">
      <c r="A449" s="200" t="s">
        <v>22</v>
      </c>
      <c r="B449" s="12" t="s">
        <v>74</v>
      </c>
      <c r="C449" s="12" t="s">
        <v>24</v>
      </c>
      <c r="D449" s="12" t="s">
        <v>24</v>
      </c>
      <c r="E449" s="12" t="s">
        <v>33</v>
      </c>
      <c r="F449" s="12" t="s">
        <v>45</v>
      </c>
      <c r="G449" s="15"/>
      <c r="H449" s="15"/>
      <c r="I449" s="15"/>
      <c r="J449" s="15">
        <v>26</v>
      </c>
      <c r="K449" s="15"/>
      <c r="L449" s="8" t="str">
        <f t="shared" si="51"/>
        <v>A-05-01-01-003-005---</v>
      </c>
      <c r="M449" s="13" t="s">
        <v>75</v>
      </c>
      <c r="N449" s="10">
        <f t="shared" ref="N449" si="62">SUM(N450:N450)</f>
        <v>2800972136</v>
      </c>
      <c r="O449" s="141"/>
      <c r="P449" s="161"/>
      <c r="Q449" s="223"/>
      <c r="R449" s="223"/>
      <c r="S449" s="180"/>
      <c r="T449" s="180"/>
      <c r="U449" s="180"/>
      <c r="V449" s="180"/>
      <c r="W449" s="180"/>
      <c r="X449" s="180"/>
      <c r="Y449" s="180"/>
      <c r="Z449" s="180"/>
      <c r="AA449" s="180"/>
      <c r="AB449" s="180"/>
    </row>
    <row r="450" spans="1:28" ht="33" x14ac:dyDescent="0.25">
      <c r="A450" s="200" t="s">
        <v>22</v>
      </c>
      <c r="B450" s="12" t="s">
        <v>74</v>
      </c>
      <c r="C450" s="12" t="s">
        <v>24</v>
      </c>
      <c r="D450" s="12" t="s">
        <v>24</v>
      </c>
      <c r="E450" s="12" t="s">
        <v>33</v>
      </c>
      <c r="F450" s="12" t="s">
        <v>45</v>
      </c>
      <c r="G450" s="12"/>
      <c r="H450" s="12"/>
      <c r="I450" s="12"/>
      <c r="J450" s="12">
        <v>26</v>
      </c>
      <c r="K450" s="12">
        <v>616</v>
      </c>
      <c r="L450" s="8" t="str">
        <f t="shared" si="51"/>
        <v>A-05-01-01-003-005---</v>
      </c>
      <c r="M450" s="14" t="s">
        <v>385</v>
      </c>
      <c r="N450" s="11">
        <v>2800972136</v>
      </c>
      <c r="O450" s="141" t="s">
        <v>203</v>
      </c>
      <c r="P450" s="161" t="s">
        <v>44</v>
      </c>
      <c r="Q450" s="141" t="s">
        <v>1056</v>
      </c>
      <c r="R450" s="223"/>
      <c r="S450" s="180" t="s">
        <v>917</v>
      </c>
      <c r="T450" s="180">
        <v>360</v>
      </c>
      <c r="U450" s="180"/>
      <c r="V450" s="180"/>
      <c r="W450" s="180"/>
      <c r="X450" s="180"/>
      <c r="Y450" s="180"/>
      <c r="Z450" s="180"/>
      <c r="AA450" s="180"/>
      <c r="AB450" s="180"/>
    </row>
    <row r="451" spans="1:28" s="366" customFormat="1" x14ac:dyDescent="0.25">
      <c r="A451" s="200" t="s">
        <v>22</v>
      </c>
      <c r="B451" s="12" t="s">
        <v>74</v>
      </c>
      <c r="C451" s="12" t="s">
        <v>24</v>
      </c>
      <c r="D451" s="12" t="s">
        <v>24</v>
      </c>
      <c r="E451" s="12" t="s">
        <v>33</v>
      </c>
      <c r="F451" s="12" t="s">
        <v>49</v>
      </c>
      <c r="G451" s="15"/>
      <c r="H451" s="15"/>
      <c r="I451" s="15"/>
      <c r="J451" s="15">
        <v>26</v>
      </c>
      <c r="K451" s="15"/>
      <c r="L451" s="8" t="str">
        <f t="shared" ref="L451:L452" si="63">CONCATENATE(A451,"-",B451,"-",C451,"-",D451,"-",E451,"-",F451,"-",G451,"-",H451,"-",I451)</f>
        <v>A-05-01-01-003-006---</v>
      </c>
      <c r="M451" s="13" t="s">
        <v>81</v>
      </c>
      <c r="N451" s="10">
        <f t="shared" ref="N451:N453" si="64">SUM(N452)</f>
        <v>336116656</v>
      </c>
      <c r="O451" s="141"/>
      <c r="P451" s="161"/>
      <c r="Q451" s="223"/>
      <c r="R451" s="223"/>
      <c r="S451" s="180"/>
      <c r="T451" s="180"/>
      <c r="U451" s="180"/>
      <c r="V451" s="180"/>
      <c r="W451" s="180"/>
      <c r="X451" s="180"/>
      <c r="Y451" s="180"/>
      <c r="Z451" s="180"/>
      <c r="AA451" s="180"/>
      <c r="AB451" s="180"/>
    </row>
    <row r="452" spans="1:28" s="366" customFormat="1" ht="25.5" x14ac:dyDescent="0.25">
      <c r="A452" s="200" t="s">
        <v>22</v>
      </c>
      <c r="B452" s="12" t="s">
        <v>74</v>
      </c>
      <c r="C452" s="12" t="s">
        <v>24</v>
      </c>
      <c r="D452" s="12" t="s">
        <v>24</v>
      </c>
      <c r="E452" s="12" t="s">
        <v>33</v>
      </c>
      <c r="F452" s="12" t="s">
        <v>49</v>
      </c>
      <c r="G452" s="12"/>
      <c r="H452" s="12"/>
      <c r="I452" s="12"/>
      <c r="J452" s="12">
        <v>26</v>
      </c>
      <c r="K452" s="12">
        <v>617</v>
      </c>
      <c r="L452" s="8" t="str">
        <f t="shared" si="63"/>
        <v>A-05-01-01-003-006---</v>
      </c>
      <c r="M452" s="14" t="s">
        <v>1022</v>
      </c>
      <c r="N452" s="11">
        <v>336116656</v>
      </c>
      <c r="O452" s="141" t="s">
        <v>203</v>
      </c>
      <c r="P452" s="161" t="s">
        <v>44</v>
      </c>
      <c r="Q452" s="141" t="s">
        <v>440</v>
      </c>
      <c r="R452" s="223"/>
      <c r="S452" s="180" t="s">
        <v>917</v>
      </c>
      <c r="T452" s="180">
        <v>360</v>
      </c>
      <c r="U452" s="180"/>
      <c r="V452" s="180"/>
      <c r="W452" s="180"/>
      <c r="X452" s="180"/>
      <c r="Y452" s="180"/>
      <c r="Z452" s="180"/>
      <c r="AA452" s="180"/>
      <c r="AB452" s="180"/>
    </row>
    <row r="453" spans="1:28" ht="33" x14ac:dyDescent="0.25">
      <c r="A453" s="200" t="s">
        <v>22</v>
      </c>
      <c r="B453" s="12" t="s">
        <v>74</v>
      </c>
      <c r="C453" s="12" t="s">
        <v>24</v>
      </c>
      <c r="D453" s="12" t="s">
        <v>24</v>
      </c>
      <c r="E453" s="12" t="s">
        <v>33</v>
      </c>
      <c r="F453" s="372" t="s">
        <v>47</v>
      </c>
      <c r="G453" s="15"/>
      <c r="H453" s="15"/>
      <c r="I453" s="15"/>
      <c r="J453" s="15">
        <v>26</v>
      </c>
      <c r="K453" s="15"/>
      <c r="L453" s="8" t="str">
        <f t="shared" si="51"/>
        <v>A-05-01-01-003-007---</v>
      </c>
      <c r="M453" s="13" t="s">
        <v>1049</v>
      </c>
      <c r="N453" s="10">
        <f t="shared" si="64"/>
        <v>224077770</v>
      </c>
      <c r="O453" s="141"/>
      <c r="P453" s="161"/>
      <c r="Q453" s="223"/>
      <c r="R453" s="223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</row>
    <row r="454" spans="1:28" ht="25.5" x14ac:dyDescent="0.25">
      <c r="A454" s="200" t="s">
        <v>22</v>
      </c>
      <c r="B454" s="12" t="s">
        <v>74</v>
      </c>
      <c r="C454" s="12" t="s">
        <v>24</v>
      </c>
      <c r="D454" s="12" t="s">
        <v>24</v>
      </c>
      <c r="E454" s="12" t="s">
        <v>33</v>
      </c>
      <c r="F454" s="372" t="s">
        <v>47</v>
      </c>
      <c r="G454" s="12"/>
      <c r="H454" s="12"/>
      <c r="I454" s="12"/>
      <c r="J454" s="12">
        <v>26</v>
      </c>
      <c r="K454" s="12">
        <v>618</v>
      </c>
      <c r="L454" s="8" t="str">
        <f t="shared" si="51"/>
        <v>A-05-01-01-003-007---</v>
      </c>
      <c r="M454" s="14" t="s">
        <v>1023</v>
      </c>
      <c r="N454" s="11">
        <v>224077770</v>
      </c>
      <c r="O454" s="141" t="s">
        <v>203</v>
      </c>
      <c r="P454" s="161" t="s">
        <v>44</v>
      </c>
      <c r="Q454" s="141" t="s">
        <v>440</v>
      </c>
      <c r="R454" s="223"/>
      <c r="S454" s="180" t="s">
        <v>917</v>
      </c>
      <c r="T454" s="180">
        <v>360</v>
      </c>
      <c r="U454" s="180"/>
      <c r="V454" s="180"/>
      <c r="W454" s="180"/>
      <c r="X454" s="180"/>
      <c r="Y454" s="180"/>
      <c r="Z454" s="180"/>
      <c r="AA454" s="180"/>
      <c r="AB454" s="180"/>
    </row>
    <row r="455" spans="1:28" x14ac:dyDescent="0.25">
      <c r="A455" s="200" t="s">
        <v>22</v>
      </c>
      <c r="B455" s="12" t="s">
        <v>74</v>
      </c>
      <c r="C455" s="12" t="s">
        <v>24</v>
      </c>
      <c r="D455" s="12" t="s">
        <v>24</v>
      </c>
      <c r="E455" s="12" t="s">
        <v>33</v>
      </c>
      <c r="F455" s="12" t="s">
        <v>35</v>
      </c>
      <c r="G455" s="15"/>
      <c r="H455" s="15"/>
      <c r="I455" s="15"/>
      <c r="J455" s="15">
        <v>26</v>
      </c>
      <c r="K455" s="15"/>
      <c r="L455" s="8" t="str">
        <f t="shared" si="51"/>
        <v>A-05-01-01-003-008---</v>
      </c>
      <c r="M455" s="13" t="s">
        <v>205</v>
      </c>
      <c r="N455" s="10">
        <f t="shared" ref="N455" si="65">SUM(N456)</f>
        <v>1120388850</v>
      </c>
      <c r="O455" s="141"/>
      <c r="P455" s="161"/>
      <c r="Q455" s="223"/>
      <c r="R455" s="223"/>
      <c r="S455" s="180"/>
      <c r="T455" s="180"/>
      <c r="U455" s="180"/>
      <c r="V455" s="180"/>
      <c r="W455" s="180"/>
      <c r="X455" s="180"/>
      <c r="Y455" s="180"/>
      <c r="Z455" s="180"/>
      <c r="AA455" s="180"/>
      <c r="AB455" s="180"/>
    </row>
    <row r="456" spans="1:28" ht="33" x14ac:dyDescent="0.25">
      <c r="A456" s="200" t="s">
        <v>22</v>
      </c>
      <c r="B456" s="12" t="s">
        <v>74</v>
      </c>
      <c r="C456" s="12" t="s">
        <v>24</v>
      </c>
      <c r="D456" s="12" t="s">
        <v>24</v>
      </c>
      <c r="E456" s="12" t="s">
        <v>33</v>
      </c>
      <c r="F456" s="12" t="s">
        <v>35</v>
      </c>
      <c r="G456" s="12"/>
      <c r="H456" s="12"/>
      <c r="I456" s="12"/>
      <c r="J456" s="12">
        <v>26</v>
      </c>
      <c r="K456" s="12">
        <v>619</v>
      </c>
      <c r="L456" s="8" t="str">
        <f t="shared" si="51"/>
        <v>A-05-01-01-003-008---</v>
      </c>
      <c r="M456" s="14" t="s">
        <v>1024</v>
      </c>
      <c r="N456" s="11">
        <v>1120388850</v>
      </c>
      <c r="O456" s="141" t="s">
        <v>203</v>
      </c>
      <c r="P456" s="161" t="s">
        <v>44</v>
      </c>
      <c r="Q456" s="141" t="s">
        <v>1056</v>
      </c>
      <c r="R456" s="223"/>
      <c r="S456" s="180" t="s">
        <v>917</v>
      </c>
      <c r="T456" s="180">
        <v>360</v>
      </c>
      <c r="U456" s="180"/>
      <c r="V456" s="180"/>
      <c r="W456" s="180"/>
      <c r="X456" s="180"/>
      <c r="Y456" s="180"/>
      <c r="Z456" s="180"/>
      <c r="AA456" s="180"/>
      <c r="AB456" s="180"/>
    </row>
    <row r="457" spans="1:28" x14ac:dyDescent="0.25">
      <c r="A457" s="195" t="s">
        <v>22</v>
      </c>
      <c r="B457" s="66" t="s">
        <v>74</v>
      </c>
      <c r="C457" s="66" t="s">
        <v>24</v>
      </c>
      <c r="D457" s="66" t="s">
        <v>24</v>
      </c>
      <c r="E457" s="66" t="s">
        <v>41</v>
      </c>
      <c r="F457" s="66"/>
      <c r="G457" s="66"/>
      <c r="H457" s="66"/>
      <c r="I457" s="66"/>
      <c r="J457" s="15">
        <v>26</v>
      </c>
      <c r="K457" s="66"/>
      <c r="L457" s="67" t="str">
        <f t="shared" si="51"/>
        <v>A-05-01-01-004----</v>
      </c>
      <c r="M457" s="13" t="s">
        <v>206</v>
      </c>
      <c r="N457" s="10">
        <f>+N458+N460+N462+N464</f>
        <v>2474600000.2524509</v>
      </c>
      <c r="O457" s="143"/>
      <c r="P457" s="14"/>
      <c r="Q457" s="223"/>
      <c r="R457" s="223"/>
      <c r="S457" s="180"/>
      <c r="T457" s="180"/>
      <c r="U457" s="180"/>
      <c r="V457" s="180"/>
      <c r="W457" s="180"/>
      <c r="X457" s="180"/>
      <c r="Y457" s="180"/>
      <c r="Z457" s="180"/>
      <c r="AA457" s="180"/>
      <c r="AB457" s="180"/>
    </row>
    <row r="458" spans="1:28" ht="33" x14ac:dyDescent="0.25">
      <c r="A458" s="200" t="s">
        <v>22</v>
      </c>
      <c r="B458" s="12" t="s">
        <v>74</v>
      </c>
      <c r="C458" s="12" t="s">
        <v>24</v>
      </c>
      <c r="D458" s="12" t="s">
        <v>24</v>
      </c>
      <c r="E458" s="12" t="s">
        <v>41</v>
      </c>
      <c r="F458" s="12" t="s">
        <v>50</v>
      </c>
      <c r="G458" s="15"/>
      <c r="H458" s="15"/>
      <c r="I458" s="15"/>
      <c r="J458" s="15">
        <v>26</v>
      </c>
      <c r="K458" s="12"/>
      <c r="L458" s="8" t="str">
        <f t="shared" si="51"/>
        <v>A-05-01-01-004-002---</v>
      </c>
      <c r="M458" s="13" t="s">
        <v>85</v>
      </c>
      <c r="N458" s="10">
        <f>+N459</f>
        <v>127910340.38467312</v>
      </c>
      <c r="O458" s="141"/>
      <c r="P458" s="161"/>
      <c r="Q458" s="223"/>
      <c r="R458" s="223"/>
      <c r="S458" s="180"/>
      <c r="T458" s="180"/>
      <c r="U458" s="180"/>
      <c r="V458" s="180"/>
      <c r="W458" s="180"/>
      <c r="X458" s="180"/>
      <c r="Y458" s="180"/>
      <c r="Z458" s="180"/>
      <c r="AA458" s="180"/>
      <c r="AB458" s="180"/>
    </row>
    <row r="459" spans="1:28" ht="25.5" x14ac:dyDescent="0.25">
      <c r="A459" s="200" t="s">
        <v>22</v>
      </c>
      <c r="B459" s="12" t="s">
        <v>74</v>
      </c>
      <c r="C459" s="12" t="s">
        <v>24</v>
      </c>
      <c r="D459" s="12" t="s">
        <v>24</v>
      </c>
      <c r="E459" s="12" t="s">
        <v>41</v>
      </c>
      <c r="F459" s="12" t="s">
        <v>50</v>
      </c>
      <c r="G459" s="15"/>
      <c r="H459" s="15"/>
      <c r="I459" s="15"/>
      <c r="J459" s="12">
        <v>26</v>
      </c>
      <c r="K459" s="12">
        <v>620</v>
      </c>
      <c r="L459" s="8" t="str">
        <f t="shared" si="51"/>
        <v>A-05-01-01-004-002---</v>
      </c>
      <c r="M459" s="14" t="s">
        <v>386</v>
      </c>
      <c r="N459" s="11">
        <v>127910340.38467312</v>
      </c>
      <c r="O459" s="141" t="s">
        <v>203</v>
      </c>
      <c r="P459" s="161" t="s">
        <v>44</v>
      </c>
      <c r="Q459" s="141" t="s">
        <v>440</v>
      </c>
      <c r="R459" s="223"/>
      <c r="S459" s="180" t="s">
        <v>917</v>
      </c>
      <c r="T459" s="180">
        <v>360</v>
      </c>
      <c r="U459" s="180"/>
      <c r="V459" s="180"/>
      <c r="W459" s="180"/>
      <c r="X459" s="180"/>
      <c r="Y459" s="180"/>
      <c r="Z459" s="180"/>
      <c r="AA459" s="180"/>
      <c r="AB459" s="180"/>
    </row>
    <row r="460" spans="1:28" x14ac:dyDescent="0.25">
      <c r="A460" s="200" t="s">
        <v>22</v>
      </c>
      <c r="B460" s="12" t="s">
        <v>74</v>
      </c>
      <c r="C460" s="12" t="s">
        <v>24</v>
      </c>
      <c r="D460" s="12" t="s">
        <v>24</v>
      </c>
      <c r="E460" s="12" t="s">
        <v>41</v>
      </c>
      <c r="F460" s="12" t="s">
        <v>41</v>
      </c>
      <c r="G460" s="15"/>
      <c r="H460" s="15"/>
      <c r="I460" s="15"/>
      <c r="J460" s="15">
        <v>26</v>
      </c>
      <c r="K460" s="15"/>
      <c r="L460" s="8" t="str">
        <f t="shared" si="51"/>
        <v>A-05-01-01-004-004---</v>
      </c>
      <c r="M460" s="13" t="s">
        <v>88</v>
      </c>
      <c r="N460" s="10">
        <f t="shared" ref="N460" si="66">SUM(N461:N461)</f>
        <v>1835182404.7290854</v>
      </c>
      <c r="O460" s="141"/>
      <c r="P460" s="161"/>
      <c r="Q460" s="223"/>
      <c r="R460" s="223"/>
      <c r="S460" s="180"/>
      <c r="T460" s="180"/>
      <c r="U460" s="180"/>
      <c r="V460" s="180"/>
      <c r="W460" s="180"/>
      <c r="X460" s="180"/>
      <c r="Y460" s="180"/>
      <c r="Z460" s="180"/>
      <c r="AA460" s="180"/>
      <c r="AB460" s="180"/>
    </row>
    <row r="461" spans="1:28" ht="25.5" x14ac:dyDescent="0.25">
      <c r="A461" s="200" t="s">
        <v>22</v>
      </c>
      <c r="B461" s="12" t="s">
        <v>74</v>
      </c>
      <c r="C461" s="12" t="s">
        <v>24</v>
      </c>
      <c r="D461" s="12" t="s">
        <v>24</v>
      </c>
      <c r="E461" s="12" t="s">
        <v>41</v>
      </c>
      <c r="F461" s="12" t="s">
        <v>41</v>
      </c>
      <c r="G461" s="12"/>
      <c r="H461" s="12"/>
      <c r="I461" s="12"/>
      <c r="J461" s="12">
        <v>26</v>
      </c>
      <c r="K461" s="12">
        <v>621</v>
      </c>
      <c r="L461" s="8" t="str">
        <f t="shared" si="51"/>
        <v>A-05-01-01-004-004---</v>
      </c>
      <c r="M461" s="14" t="s">
        <v>1025</v>
      </c>
      <c r="N461" s="11">
        <v>1835182404.7290854</v>
      </c>
      <c r="O461" s="141" t="s">
        <v>203</v>
      </c>
      <c r="P461" s="161" t="s">
        <v>44</v>
      </c>
      <c r="Q461" s="141" t="s">
        <v>1056</v>
      </c>
      <c r="R461" s="223"/>
      <c r="S461" s="180" t="s">
        <v>917</v>
      </c>
      <c r="T461" s="180">
        <v>360</v>
      </c>
      <c r="U461" s="180"/>
      <c r="V461" s="180"/>
      <c r="W461" s="180"/>
      <c r="X461" s="180"/>
      <c r="Y461" s="180"/>
      <c r="Z461" s="180"/>
      <c r="AA461" s="180"/>
      <c r="AB461" s="180"/>
    </row>
    <row r="462" spans="1:28" s="366" customFormat="1" x14ac:dyDescent="0.25">
      <c r="A462" s="200" t="s">
        <v>22</v>
      </c>
      <c r="B462" s="12" t="s">
        <v>74</v>
      </c>
      <c r="C462" s="12" t="s">
        <v>24</v>
      </c>
      <c r="D462" s="12" t="s">
        <v>24</v>
      </c>
      <c r="E462" s="12" t="s">
        <v>41</v>
      </c>
      <c r="F462" s="12" t="s">
        <v>45</v>
      </c>
      <c r="G462" s="15"/>
      <c r="H462" s="15"/>
      <c r="I462" s="15"/>
      <c r="J462" s="15">
        <v>26</v>
      </c>
      <c r="K462" s="15"/>
      <c r="L462" s="8" t="str">
        <f t="shared" ref="L462:L463" si="67">CONCATENATE(A462,"-",B462,"-",C462,"-",D462,"-",E462,"-",F462,"-",G462,"-",H462,"-",I462)</f>
        <v>A-05-01-01-004-005---</v>
      </c>
      <c r="M462" s="13" t="s">
        <v>46</v>
      </c>
      <c r="N462" s="10">
        <f t="shared" ref="N462:N464" si="68">SUM(N463:N463)</f>
        <v>0</v>
      </c>
      <c r="O462" s="141"/>
      <c r="P462" s="161"/>
      <c r="Q462" s="223"/>
      <c r="R462" s="223"/>
      <c r="S462" s="180"/>
      <c r="T462" s="180"/>
      <c r="U462" s="180"/>
      <c r="V462" s="180"/>
      <c r="W462" s="180"/>
      <c r="X462" s="180"/>
      <c r="Y462" s="180"/>
      <c r="Z462" s="180"/>
      <c r="AA462" s="180"/>
      <c r="AB462" s="180"/>
    </row>
    <row r="463" spans="1:28" s="366" customFormat="1" ht="33" x14ac:dyDescent="0.25">
      <c r="A463" s="200" t="s">
        <v>22</v>
      </c>
      <c r="B463" s="12" t="s">
        <v>74</v>
      </c>
      <c r="C463" s="12" t="s">
        <v>24</v>
      </c>
      <c r="D463" s="12" t="s">
        <v>24</v>
      </c>
      <c r="E463" s="12" t="s">
        <v>41</v>
      </c>
      <c r="F463" s="12" t="s">
        <v>45</v>
      </c>
      <c r="G463" s="15"/>
      <c r="H463" s="12"/>
      <c r="I463" s="12"/>
      <c r="J463" s="12">
        <v>26</v>
      </c>
      <c r="K463" s="12">
        <v>622</v>
      </c>
      <c r="L463" s="8" t="str">
        <f t="shared" si="67"/>
        <v>A-05-01-01-004-005---</v>
      </c>
      <c r="M463" s="14" t="s">
        <v>387</v>
      </c>
      <c r="N463" s="11">
        <v>0</v>
      </c>
      <c r="O463" s="141" t="s">
        <v>203</v>
      </c>
      <c r="P463" s="161" t="s">
        <v>44</v>
      </c>
      <c r="Q463" s="141" t="s">
        <v>440</v>
      </c>
      <c r="R463" s="223"/>
      <c r="S463" s="180" t="s">
        <v>917</v>
      </c>
      <c r="T463" s="180">
        <v>360</v>
      </c>
      <c r="U463" s="180"/>
      <c r="V463" s="180"/>
      <c r="W463" s="180"/>
      <c r="X463" s="180"/>
      <c r="Y463" s="180"/>
      <c r="Z463" s="180"/>
      <c r="AA463" s="180"/>
      <c r="AB463" s="180"/>
    </row>
    <row r="464" spans="1:28" x14ac:dyDescent="0.25">
      <c r="A464" s="200" t="s">
        <v>22</v>
      </c>
      <c r="B464" s="12" t="s">
        <v>74</v>
      </c>
      <c r="C464" s="12" t="s">
        <v>24</v>
      </c>
      <c r="D464" s="12" t="s">
        <v>24</v>
      </c>
      <c r="E464" s="12" t="s">
        <v>41</v>
      </c>
      <c r="F464" s="372" t="s">
        <v>49</v>
      </c>
      <c r="G464" s="15"/>
      <c r="H464" s="15"/>
      <c r="I464" s="15"/>
      <c r="J464" s="15">
        <v>26</v>
      </c>
      <c r="K464" s="15"/>
      <c r="L464" s="8" t="str">
        <f t="shared" si="51"/>
        <v>A-05-01-01-004-006---</v>
      </c>
      <c r="M464" s="13" t="s">
        <v>355</v>
      </c>
      <c r="N464" s="10">
        <f t="shared" si="68"/>
        <v>511507255.1386925</v>
      </c>
      <c r="O464" s="141"/>
      <c r="P464" s="161"/>
      <c r="Q464" s="223"/>
      <c r="R464" s="223"/>
      <c r="S464" s="180"/>
      <c r="T464" s="180"/>
      <c r="U464" s="180"/>
      <c r="V464" s="180"/>
      <c r="W464" s="180"/>
      <c r="X464" s="180"/>
      <c r="Y464" s="180"/>
      <c r="Z464" s="180"/>
      <c r="AA464" s="180"/>
      <c r="AB464" s="180"/>
    </row>
    <row r="465" spans="1:28" ht="25.5" x14ac:dyDescent="0.25">
      <c r="A465" s="200" t="s">
        <v>22</v>
      </c>
      <c r="B465" s="12" t="s">
        <v>74</v>
      </c>
      <c r="C465" s="12" t="s">
        <v>24</v>
      </c>
      <c r="D465" s="12" t="s">
        <v>24</v>
      </c>
      <c r="E465" s="12" t="s">
        <v>41</v>
      </c>
      <c r="F465" s="372" t="s">
        <v>49</v>
      </c>
      <c r="G465" s="15"/>
      <c r="H465" s="12"/>
      <c r="I465" s="12"/>
      <c r="J465" s="12">
        <v>26</v>
      </c>
      <c r="K465" s="12">
        <v>623</v>
      </c>
      <c r="L465" s="8" t="str">
        <f t="shared" si="51"/>
        <v>A-05-01-01-004-006---</v>
      </c>
      <c r="M465" s="14" t="s">
        <v>1064</v>
      </c>
      <c r="N465" s="11">
        <v>511507255.1386925</v>
      </c>
      <c r="O465" s="141" t="s">
        <v>203</v>
      </c>
      <c r="P465" s="161" t="s">
        <v>44</v>
      </c>
      <c r="Q465" s="141" t="s">
        <v>440</v>
      </c>
      <c r="R465" s="223"/>
      <c r="S465" s="180" t="s">
        <v>917</v>
      </c>
      <c r="T465" s="180">
        <v>360</v>
      </c>
      <c r="U465" s="180"/>
      <c r="V465" s="180"/>
      <c r="W465" s="180"/>
      <c r="X465" s="180"/>
      <c r="Y465" s="180"/>
      <c r="Z465" s="180"/>
      <c r="AA465" s="180"/>
      <c r="AB465" s="180"/>
    </row>
    <row r="466" spans="1:28" s="68" customFormat="1" ht="15.75" x14ac:dyDescent="0.25">
      <c r="A466" s="206" t="s">
        <v>22</v>
      </c>
      <c r="B466" s="114" t="s">
        <v>74</v>
      </c>
      <c r="C466" s="114" t="s">
        <v>24</v>
      </c>
      <c r="D466" s="114" t="s">
        <v>29</v>
      </c>
      <c r="E466" s="114"/>
      <c r="F466" s="114"/>
      <c r="G466" s="114"/>
      <c r="H466" s="114"/>
      <c r="I466" s="114"/>
      <c r="J466" s="15">
        <v>26</v>
      </c>
      <c r="K466" s="114"/>
      <c r="L466" s="115" t="str">
        <f t="shared" si="51"/>
        <v>A-05-01-02-----</v>
      </c>
      <c r="M466" s="116" t="s">
        <v>94</v>
      </c>
      <c r="N466" s="117">
        <f>+N467+N472+N475+N482</f>
        <v>6817999999.739296</v>
      </c>
      <c r="O466" s="152"/>
      <c r="P466" s="39"/>
      <c r="Q466" s="223"/>
      <c r="R466" s="223"/>
      <c r="S466" s="181"/>
      <c r="T466" s="181"/>
      <c r="U466" s="181"/>
      <c r="V466" s="181"/>
      <c r="W466" s="181"/>
      <c r="X466" s="181"/>
      <c r="Y466" s="181"/>
      <c r="Z466" s="181"/>
      <c r="AA466" s="181"/>
      <c r="AB466" s="181"/>
    </row>
    <row r="467" spans="1:28" ht="66" x14ac:dyDescent="0.25">
      <c r="A467" s="195" t="s">
        <v>22</v>
      </c>
      <c r="B467" s="66" t="s">
        <v>74</v>
      </c>
      <c r="C467" s="66" t="s">
        <v>24</v>
      </c>
      <c r="D467" s="66" t="s">
        <v>29</v>
      </c>
      <c r="E467" s="66" t="s">
        <v>49</v>
      </c>
      <c r="F467" s="66"/>
      <c r="G467" s="66"/>
      <c r="H467" s="66"/>
      <c r="I467" s="66"/>
      <c r="J467" s="15">
        <v>26</v>
      </c>
      <c r="K467" s="66"/>
      <c r="L467" s="67" t="str">
        <f t="shared" si="51"/>
        <v>A-05-01-02-006----</v>
      </c>
      <c r="M467" s="13" t="s">
        <v>207</v>
      </c>
      <c r="N467" s="10">
        <f>+N468+N470</f>
        <v>1998499999.9362001</v>
      </c>
      <c r="O467" s="143"/>
      <c r="P467" s="14"/>
      <c r="Q467" s="223"/>
      <c r="R467" s="223"/>
      <c r="S467" s="180"/>
      <c r="T467" s="180"/>
      <c r="U467" s="180"/>
      <c r="V467" s="180"/>
      <c r="W467" s="180"/>
      <c r="X467" s="180"/>
      <c r="Y467" s="180"/>
      <c r="Z467" s="180"/>
      <c r="AA467" s="180"/>
      <c r="AB467" s="180"/>
    </row>
    <row r="468" spans="1:28" x14ac:dyDescent="0.25">
      <c r="A468" s="200" t="s">
        <v>22</v>
      </c>
      <c r="B468" s="12" t="s">
        <v>74</v>
      </c>
      <c r="C468" s="12" t="s">
        <v>24</v>
      </c>
      <c r="D468" s="12" t="s">
        <v>29</v>
      </c>
      <c r="E468" s="12" t="s">
        <v>49</v>
      </c>
      <c r="F468" s="372" t="s">
        <v>45</v>
      </c>
      <c r="G468" s="15"/>
      <c r="H468" s="15"/>
      <c r="I468" s="15"/>
      <c r="J468" s="15">
        <v>26</v>
      </c>
      <c r="K468" s="15"/>
      <c r="L468" s="8" t="str">
        <f t="shared" si="51"/>
        <v>A-05-01-02-006-005---</v>
      </c>
      <c r="M468" s="13" t="s">
        <v>1026</v>
      </c>
      <c r="N468" s="10">
        <f>+N469</f>
        <v>0</v>
      </c>
      <c r="O468" s="141"/>
      <c r="P468" s="161"/>
      <c r="Q468" s="223"/>
      <c r="R468" s="223"/>
      <c r="S468" s="180"/>
      <c r="T468" s="180"/>
      <c r="U468" s="180"/>
      <c r="V468" s="180"/>
      <c r="W468" s="180"/>
      <c r="X468" s="180"/>
      <c r="Y468" s="180"/>
      <c r="Z468" s="180"/>
      <c r="AA468" s="180"/>
      <c r="AB468" s="180"/>
    </row>
    <row r="469" spans="1:28" ht="25.5" x14ac:dyDescent="0.25">
      <c r="A469" s="200" t="s">
        <v>22</v>
      </c>
      <c r="B469" s="12" t="s">
        <v>74</v>
      </c>
      <c r="C469" s="12" t="s">
        <v>24</v>
      </c>
      <c r="D469" s="12" t="s">
        <v>29</v>
      </c>
      <c r="E469" s="12" t="s">
        <v>49</v>
      </c>
      <c r="F469" s="372" t="s">
        <v>45</v>
      </c>
      <c r="G469" s="12"/>
      <c r="H469" s="12"/>
      <c r="I469" s="12"/>
      <c r="J469" s="12">
        <v>26</v>
      </c>
      <c r="K469" s="12">
        <v>624</v>
      </c>
      <c r="L469" s="8" t="str">
        <f t="shared" si="51"/>
        <v>A-05-01-02-006-005---</v>
      </c>
      <c r="M469" s="14" t="s">
        <v>1027</v>
      </c>
      <c r="N469" s="11">
        <v>0</v>
      </c>
      <c r="O469" s="141" t="s">
        <v>203</v>
      </c>
      <c r="P469" s="161" t="s">
        <v>44</v>
      </c>
      <c r="Q469" s="141" t="s">
        <v>440</v>
      </c>
      <c r="R469" s="223"/>
      <c r="S469" s="180" t="s">
        <v>917</v>
      </c>
      <c r="T469" s="180">
        <v>360</v>
      </c>
      <c r="U469" s="180"/>
      <c r="V469" s="180"/>
      <c r="W469" s="180"/>
      <c r="X469" s="180"/>
      <c r="Y469" s="180"/>
      <c r="Z469" s="180"/>
      <c r="AA469" s="180"/>
      <c r="AB469" s="180"/>
    </row>
    <row r="470" spans="1:28" ht="33" x14ac:dyDescent="0.25">
      <c r="A470" s="200" t="s">
        <v>22</v>
      </c>
      <c r="B470" s="12" t="s">
        <v>74</v>
      </c>
      <c r="C470" s="12" t="s">
        <v>24</v>
      </c>
      <c r="D470" s="12" t="s">
        <v>29</v>
      </c>
      <c r="E470" s="12" t="s">
        <v>49</v>
      </c>
      <c r="F470" s="12" t="s">
        <v>106</v>
      </c>
      <c r="G470" s="15"/>
      <c r="H470" s="15"/>
      <c r="I470" s="15"/>
      <c r="J470" s="15">
        <v>26</v>
      </c>
      <c r="K470" s="15"/>
      <c r="L470" s="8" t="str">
        <f t="shared" si="51"/>
        <v>A-05-01-02-006-009---</v>
      </c>
      <c r="M470" s="13" t="s">
        <v>107</v>
      </c>
      <c r="N470" s="10">
        <f t="shared" ref="N470" si="69">SUM(N471)</f>
        <v>1998499999.9362001</v>
      </c>
      <c r="O470" s="141"/>
      <c r="P470" s="161"/>
      <c r="Q470" s="223"/>
      <c r="R470" s="223"/>
      <c r="S470" s="180"/>
      <c r="T470" s="180"/>
      <c r="U470" s="180"/>
      <c r="V470" s="180"/>
      <c r="W470" s="180"/>
      <c r="X470" s="180"/>
      <c r="Y470" s="180"/>
      <c r="Z470" s="180"/>
      <c r="AA470" s="180"/>
      <c r="AB470" s="180"/>
    </row>
    <row r="471" spans="1:28" ht="25.5" x14ac:dyDescent="0.25">
      <c r="A471" s="200" t="s">
        <v>22</v>
      </c>
      <c r="B471" s="12" t="s">
        <v>74</v>
      </c>
      <c r="C471" s="12" t="s">
        <v>24</v>
      </c>
      <c r="D471" s="12" t="s">
        <v>29</v>
      </c>
      <c r="E471" s="12" t="s">
        <v>49</v>
      </c>
      <c r="F471" s="12" t="s">
        <v>106</v>
      </c>
      <c r="G471" s="12"/>
      <c r="H471" s="12"/>
      <c r="I471" s="12"/>
      <c r="J471" s="12">
        <v>26</v>
      </c>
      <c r="K471" s="12">
        <v>625</v>
      </c>
      <c r="L471" s="8" t="str">
        <f t="shared" ref="L471:L537" si="70">CONCATENATE(A471,"-",B471,"-",C471,"-",D471,"-",E471,"-",F471,"-",G471,"-",H471,"-",I471)</f>
        <v>A-05-01-02-006-009---</v>
      </c>
      <c r="M471" s="14" t="s">
        <v>1050</v>
      </c>
      <c r="N471" s="11">
        <v>1998499999.9362001</v>
      </c>
      <c r="O471" s="141" t="s">
        <v>203</v>
      </c>
      <c r="P471" s="161" t="s">
        <v>44</v>
      </c>
      <c r="Q471" s="141" t="s">
        <v>1056</v>
      </c>
      <c r="R471" s="223"/>
      <c r="S471" s="180" t="s">
        <v>917</v>
      </c>
      <c r="T471" s="180">
        <v>360</v>
      </c>
      <c r="U471" s="180"/>
      <c r="V471" s="180"/>
      <c r="W471" s="180"/>
      <c r="X471" s="180"/>
      <c r="Y471" s="180"/>
      <c r="Z471" s="180"/>
      <c r="AA471" s="180"/>
      <c r="AB471" s="180"/>
    </row>
    <row r="472" spans="1:28" ht="33" x14ac:dyDescent="0.25">
      <c r="A472" s="195" t="s">
        <v>22</v>
      </c>
      <c r="B472" s="66" t="s">
        <v>74</v>
      </c>
      <c r="C472" s="66" t="s">
        <v>24</v>
      </c>
      <c r="D472" s="66" t="s">
        <v>29</v>
      </c>
      <c r="E472" s="66" t="s">
        <v>47</v>
      </c>
      <c r="F472" s="66"/>
      <c r="G472" s="66"/>
      <c r="H472" s="66"/>
      <c r="I472" s="66"/>
      <c r="J472" s="15">
        <v>26</v>
      </c>
      <c r="K472" s="66"/>
      <c r="L472" s="67" t="str">
        <f t="shared" si="70"/>
        <v>A-05-01-02-007----</v>
      </c>
      <c r="M472" s="13" t="s">
        <v>110</v>
      </c>
      <c r="N472" s="10">
        <f t="shared" ref="N472" si="71">SUM(N473)</f>
        <v>18900000</v>
      </c>
      <c r="O472" s="143"/>
      <c r="P472" s="14"/>
      <c r="Q472" s="223"/>
      <c r="R472" s="223"/>
      <c r="S472" s="180"/>
      <c r="T472" s="180"/>
      <c r="U472" s="180"/>
      <c r="V472" s="180"/>
      <c r="W472" s="180"/>
      <c r="X472" s="180"/>
      <c r="Y472" s="180"/>
      <c r="Z472" s="180"/>
      <c r="AA472" s="180"/>
      <c r="AB472" s="180"/>
    </row>
    <row r="473" spans="1:28" x14ac:dyDescent="0.25">
      <c r="A473" s="200" t="s">
        <v>22</v>
      </c>
      <c r="B473" s="12" t="s">
        <v>74</v>
      </c>
      <c r="C473" s="12" t="s">
        <v>24</v>
      </c>
      <c r="D473" s="12" t="s">
        <v>29</v>
      </c>
      <c r="E473" s="12" t="s">
        <v>47</v>
      </c>
      <c r="F473" s="12" t="s">
        <v>56</v>
      </c>
      <c r="G473" s="15"/>
      <c r="H473" s="15"/>
      <c r="I473" s="15"/>
      <c r="J473" s="15">
        <v>26</v>
      </c>
      <c r="K473" s="15"/>
      <c r="L473" s="44" t="str">
        <f t="shared" si="70"/>
        <v>A-05-01-02-007-001---</v>
      </c>
      <c r="M473" s="13" t="s">
        <v>111</v>
      </c>
      <c r="N473" s="11">
        <f>+N474</f>
        <v>18900000</v>
      </c>
      <c r="O473" s="141"/>
      <c r="P473" s="161"/>
      <c r="Q473" s="223"/>
      <c r="R473" s="223"/>
      <c r="S473" s="180"/>
      <c r="T473" s="180"/>
      <c r="U473" s="180"/>
      <c r="V473" s="180"/>
      <c r="W473" s="180"/>
      <c r="X473" s="180"/>
      <c r="Y473" s="180"/>
      <c r="Z473" s="180"/>
      <c r="AA473" s="180"/>
      <c r="AB473" s="180"/>
    </row>
    <row r="474" spans="1:28" ht="25.5" x14ac:dyDescent="0.25">
      <c r="A474" s="200" t="s">
        <v>22</v>
      </c>
      <c r="B474" s="12" t="s">
        <v>74</v>
      </c>
      <c r="C474" s="12" t="s">
        <v>24</v>
      </c>
      <c r="D474" s="12" t="s">
        <v>29</v>
      </c>
      <c r="E474" s="12" t="s">
        <v>47</v>
      </c>
      <c r="F474" s="12" t="s">
        <v>56</v>
      </c>
      <c r="G474" s="12"/>
      <c r="H474" s="12"/>
      <c r="I474" s="12"/>
      <c r="J474" s="12">
        <v>26</v>
      </c>
      <c r="K474" s="12">
        <v>626</v>
      </c>
      <c r="L474" s="8" t="str">
        <f t="shared" si="70"/>
        <v>A-05-01-02-007-001---</v>
      </c>
      <c r="M474" s="14" t="s">
        <v>1028</v>
      </c>
      <c r="N474" s="11">
        <v>18900000</v>
      </c>
      <c r="O474" s="141" t="s">
        <v>203</v>
      </c>
      <c r="P474" s="161" t="s">
        <v>44</v>
      </c>
      <c r="Q474" s="141" t="s">
        <v>440</v>
      </c>
      <c r="R474" s="223"/>
      <c r="S474" s="180" t="s">
        <v>917</v>
      </c>
      <c r="T474" s="180">
        <v>360</v>
      </c>
      <c r="U474" s="180"/>
      <c r="V474" s="180"/>
      <c r="W474" s="180"/>
      <c r="X474" s="180"/>
      <c r="Y474" s="180"/>
      <c r="Z474" s="180"/>
      <c r="AA474" s="180"/>
      <c r="AB474" s="180"/>
    </row>
    <row r="475" spans="1:28" ht="33" x14ac:dyDescent="0.25">
      <c r="A475" s="195" t="s">
        <v>22</v>
      </c>
      <c r="B475" s="66" t="s">
        <v>74</v>
      </c>
      <c r="C475" s="66" t="s">
        <v>24</v>
      </c>
      <c r="D475" s="66" t="s">
        <v>29</v>
      </c>
      <c r="E475" s="66" t="s">
        <v>35</v>
      </c>
      <c r="F475" s="66"/>
      <c r="G475" s="66"/>
      <c r="H475" s="66"/>
      <c r="I475" s="66"/>
      <c r="J475" s="15">
        <v>26</v>
      </c>
      <c r="K475" s="66"/>
      <c r="L475" s="67" t="str">
        <f t="shared" si="70"/>
        <v>A-05-01-02-008----</v>
      </c>
      <c r="M475" s="13" t="s">
        <v>120</v>
      </c>
      <c r="N475" s="10">
        <f>+N476+N478+N480</f>
        <v>1763799999.5530956</v>
      </c>
      <c r="O475" s="143"/>
      <c r="P475" s="14"/>
      <c r="Q475" s="223"/>
      <c r="R475" s="223"/>
      <c r="S475" s="180"/>
      <c r="T475" s="180"/>
      <c r="U475" s="180"/>
      <c r="V475" s="180"/>
      <c r="W475" s="180"/>
      <c r="X475" s="180"/>
      <c r="Y475" s="180"/>
      <c r="Z475" s="180"/>
      <c r="AA475" s="180"/>
      <c r="AB475" s="180"/>
    </row>
    <row r="476" spans="1:28" x14ac:dyDescent="0.25">
      <c r="A476" s="200" t="s">
        <v>22</v>
      </c>
      <c r="B476" s="12" t="s">
        <v>74</v>
      </c>
      <c r="C476" s="12" t="s">
        <v>24</v>
      </c>
      <c r="D476" s="12" t="s">
        <v>29</v>
      </c>
      <c r="E476" s="12" t="s">
        <v>35</v>
      </c>
      <c r="F476" s="12" t="s">
        <v>50</v>
      </c>
      <c r="G476" s="15"/>
      <c r="H476" s="15"/>
      <c r="I476" s="15"/>
      <c r="J476" s="15">
        <v>26</v>
      </c>
      <c r="K476" s="15"/>
      <c r="L476" s="8" t="str">
        <f t="shared" si="70"/>
        <v>A-05-01-02-008-002---</v>
      </c>
      <c r="M476" s="13" t="s">
        <v>121</v>
      </c>
      <c r="N476" s="10">
        <f>+N477</f>
        <v>239823817</v>
      </c>
      <c r="O476" s="141"/>
      <c r="P476" s="161"/>
      <c r="Q476" s="223"/>
      <c r="R476" s="223"/>
      <c r="S476" s="180"/>
      <c r="T476" s="180"/>
      <c r="U476" s="180"/>
      <c r="V476" s="180"/>
      <c r="W476" s="180"/>
      <c r="X476" s="180"/>
      <c r="Y476" s="180"/>
      <c r="Z476" s="180"/>
      <c r="AA476" s="180"/>
      <c r="AB476" s="180"/>
    </row>
    <row r="477" spans="1:28" ht="33" x14ac:dyDescent="0.25">
      <c r="A477" s="200" t="s">
        <v>22</v>
      </c>
      <c r="B477" s="12" t="s">
        <v>74</v>
      </c>
      <c r="C477" s="12" t="s">
        <v>24</v>
      </c>
      <c r="D477" s="12" t="s">
        <v>29</v>
      </c>
      <c r="E477" s="12" t="s">
        <v>35</v>
      </c>
      <c r="F477" s="12" t="s">
        <v>50</v>
      </c>
      <c r="G477" s="12"/>
      <c r="H477" s="12"/>
      <c r="I477" s="12"/>
      <c r="J477" s="12">
        <v>26</v>
      </c>
      <c r="K477" s="12">
        <v>627</v>
      </c>
      <c r="L477" s="8" t="str">
        <f t="shared" si="70"/>
        <v>A-05-01-02-008-002---</v>
      </c>
      <c r="M477" s="14" t="s">
        <v>1029</v>
      </c>
      <c r="N477" s="11">
        <v>239823817</v>
      </c>
      <c r="O477" s="141" t="s">
        <v>203</v>
      </c>
      <c r="P477" s="161" t="s">
        <v>44</v>
      </c>
      <c r="Q477" s="141" t="s">
        <v>440</v>
      </c>
      <c r="R477" s="223"/>
      <c r="S477" s="180" t="s">
        <v>917</v>
      </c>
      <c r="T477" s="180">
        <v>360</v>
      </c>
      <c r="U477" s="180"/>
      <c r="V477" s="180"/>
      <c r="W477" s="180"/>
      <c r="X477" s="180"/>
      <c r="Y477" s="180"/>
      <c r="Z477" s="180"/>
      <c r="AA477" s="180"/>
      <c r="AB477" s="180"/>
    </row>
    <row r="478" spans="1:28" x14ac:dyDescent="0.25">
      <c r="A478" s="200" t="s">
        <v>22</v>
      </c>
      <c r="B478" s="12" t="s">
        <v>74</v>
      </c>
      <c r="C478" s="12" t="s">
        <v>24</v>
      </c>
      <c r="D478" s="12" t="s">
        <v>29</v>
      </c>
      <c r="E478" s="12" t="s">
        <v>35</v>
      </c>
      <c r="F478" s="12" t="s">
        <v>33</v>
      </c>
      <c r="G478" s="15"/>
      <c r="H478" s="15"/>
      <c r="I478" s="15"/>
      <c r="J478" s="15">
        <v>26</v>
      </c>
      <c r="K478" s="15"/>
      <c r="L478" s="8" t="str">
        <f t="shared" si="70"/>
        <v>A-05-01-02-008-003---</v>
      </c>
      <c r="M478" s="13" t="s">
        <v>123</v>
      </c>
      <c r="N478" s="10">
        <f>+N479</f>
        <v>0</v>
      </c>
      <c r="O478" s="141"/>
      <c r="P478" s="161"/>
      <c r="Q478" s="223"/>
      <c r="R478" s="223"/>
      <c r="S478" s="180"/>
      <c r="T478" s="180"/>
      <c r="U478" s="180"/>
      <c r="V478" s="180"/>
      <c r="W478" s="180"/>
      <c r="X478" s="180"/>
      <c r="Y478" s="180"/>
      <c r="Z478" s="180"/>
      <c r="AA478" s="180"/>
      <c r="AB478" s="180"/>
    </row>
    <row r="479" spans="1:28" ht="25.5" x14ac:dyDescent="0.25">
      <c r="A479" s="200" t="s">
        <v>22</v>
      </c>
      <c r="B479" s="12" t="s">
        <v>74</v>
      </c>
      <c r="C479" s="12" t="s">
        <v>24</v>
      </c>
      <c r="D479" s="12" t="s">
        <v>29</v>
      </c>
      <c r="E479" s="12" t="s">
        <v>35</v>
      </c>
      <c r="F479" s="12" t="s">
        <v>33</v>
      </c>
      <c r="G479" s="12"/>
      <c r="H479" s="12"/>
      <c r="I479" s="12"/>
      <c r="J479" s="12">
        <v>26</v>
      </c>
      <c r="K479" s="12">
        <v>628</v>
      </c>
      <c r="L479" s="8" t="str">
        <f t="shared" si="70"/>
        <v>A-05-01-02-008-003---</v>
      </c>
      <c r="M479" s="14" t="s">
        <v>1065</v>
      </c>
      <c r="N479" s="11">
        <v>0</v>
      </c>
      <c r="O479" s="141" t="s">
        <v>203</v>
      </c>
      <c r="P479" s="161" t="s">
        <v>44</v>
      </c>
      <c r="Q479" s="141" t="s">
        <v>440</v>
      </c>
      <c r="R479" s="223"/>
      <c r="S479" s="180" t="s">
        <v>917</v>
      </c>
      <c r="T479" s="180">
        <v>360</v>
      </c>
      <c r="U479" s="180"/>
      <c r="V479" s="180"/>
      <c r="W479" s="180"/>
      <c r="X479" s="180"/>
      <c r="Y479" s="180"/>
      <c r="Z479" s="180"/>
      <c r="AA479" s="180"/>
      <c r="AB479" s="180"/>
    </row>
    <row r="480" spans="1:28" ht="33" x14ac:dyDescent="0.25">
      <c r="A480" s="200" t="s">
        <v>22</v>
      </c>
      <c r="B480" s="12" t="s">
        <v>74</v>
      </c>
      <c r="C480" s="12" t="s">
        <v>24</v>
      </c>
      <c r="D480" s="12" t="s">
        <v>29</v>
      </c>
      <c r="E480" s="12" t="s">
        <v>35</v>
      </c>
      <c r="F480" s="12" t="s">
        <v>47</v>
      </c>
      <c r="G480" s="15"/>
      <c r="H480" s="15"/>
      <c r="I480" s="15"/>
      <c r="J480" s="15">
        <v>26</v>
      </c>
      <c r="K480" s="15"/>
      <c r="L480" s="8" t="str">
        <f t="shared" si="70"/>
        <v>A-05-01-02-008-007---</v>
      </c>
      <c r="M480" s="13" t="s">
        <v>137</v>
      </c>
      <c r="N480" s="10">
        <f>+N481</f>
        <v>1523976182.5530956</v>
      </c>
      <c r="O480" s="141"/>
      <c r="P480" s="161"/>
      <c r="Q480" s="223"/>
      <c r="R480" s="223"/>
      <c r="S480" s="180"/>
      <c r="T480" s="180"/>
      <c r="U480" s="180"/>
      <c r="V480" s="180"/>
      <c r="W480" s="180"/>
      <c r="X480" s="180"/>
      <c r="Y480" s="180"/>
      <c r="Z480" s="180"/>
      <c r="AA480" s="180"/>
      <c r="AB480" s="180"/>
    </row>
    <row r="481" spans="1:28" ht="25.5" x14ac:dyDescent="0.25">
      <c r="A481" s="200" t="s">
        <v>22</v>
      </c>
      <c r="B481" s="12" t="s">
        <v>74</v>
      </c>
      <c r="C481" s="12" t="s">
        <v>24</v>
      </c>
      <c r="D481" s="12" t="s">
        <v>29</v>
      </c>
      <c r="E481" s="12" t="s">
        <v>35</v>
      </c>
      <c r="F481" s="12" t="s">
        <v>47</v>
      </c>
      <c r="G481" s="12"/>
      <c r="H481" s="12"/>
      <c r="I481" s="12"/>
      <c r="J481" s="12">
        <v>26</v>
      </c>
      <c r="K481" s="12">
        <v>629</v>
      </c>
      <c r="L481" s="8" t="str">
        <f t="shared" si="70"/>
        <v>A-05-01-02-008-007---</v>
      </c>
      <c r="M481" s="14" t="s">
        <v>1030</v>
      </c>
      <c r="N481" s="11">
        <v>1523976182.5530956</v>
      </c>
      <c r="O481" s="141" t="s">
        <v>203</v>
      </c>
      <c r="P481" s="161" t="s">
        <v>44</v>
      </c>
      <c r="Q481" s="141" t="s">
        <v>1056</v>
      </c>
      <c r="R481" s="223"/>
      <c r="S481" s="180" t="s">
        <v>917</v>
      </c>
      <c r="T481" s="180">
        <v>360</v>
      </c>
      <c r="U481" s="180"/>
      <c r="V481" s="180"/>
      <c r="W481" s="180"/>
      <c r="X481" s="180"/>
      <c r="Y481" s="180"/>
      <c r="Z481" s="180"/>
      <c r="AA481" s="180"/>
      <c r="AB481" s="180"/>
    </row>
    <row r="482" spans="1:28" x14ac:dyDescent="0.25">
      <c r="A482" s="195" t="s">
        <v>22</v>
      </c>
      <c r="B482" s="66" t="s">
        <v>74</v>
      </c>
      <c r="C482" s="66" t="s">
        <v>24</v>
      </c>
      <c r="D482" s="66" t="s">
        <v>29</v>
      </c>
      <c r="E482" s="66" t="s">
        <v>106</v>
      </c>
      <c r="F482" s="66"/>
      <c r="G482" s="66"/>
      <c r="H482" s="66"/>
      <c r="I482" s="66"/>
      <c r="J482" s="15">
        <v>26</v>
      </c>
      <c r="K482" s="66"/>
      <c r="L482" s="67" t="str">
        <f t="shared" si="70"/>
        <v>A-05-01-02-009----</v>
      </c>
      <c r="M482" s="13" t="s">
        <v>142</v>
      </c>
      <c r="N482" s="10">
        <f>+N483+N485</f>
        <v>3036800000.25</v>
      </c>
      <c r="O482" s="143"/>
      <c r="P482" s="14"/>
      <c r="Q482" s="223"/>
      <c r="R482" s="223"/>
      <c r="S482" s="180"/>
      <c r="T482" s="180"/>
      <c r="U482" s="180"/>
      <c r="V482" s="180"/>
      <c r="W482" s="180"/>
      <c r="X482" s="180"/>
      <c r="Y482" s="180"/>
      <c r="Z482" s="180"/>
      <c r="AA482" s="180"/>
      <c r="AB482" s="180"/>
    </row>
    <row r="483" spans="1:28" s="366" customFormat="1" ht="49.5" x14ac:dyDescent="0.25">
      <c r="A483" s="200" t="s">
        <v>22</v>
      </c>
      <c r="B483" s="12" t="s">
        <v>74</v>
      </c>
      <c r="C483" s="12" t="s">
        <v>24</v>
      </c>
      <c r="D483" s="12" t="s">
        <v>29</v>
      </c>
      <c r="E483" s="12" t="s">
        <v>106</v>
      </c>
      <c r="F483" s="372" t="s">
        <v>41</v>
      </c>
      <c r="G483" s="15"/>
      <c r="H483" s="15"/>
      <c r="I483" s="15"/>
      <c r="J483" s="15">
        <v>26</v>
      </c>
      <c r="K483" s="15"/>
      <c r="L483" s="8" t="str">
        <f t="shared" ref="L483:L484" si="72">CONCATENATE(A483,"-",B483,"-",C483,"-",D483,"-",E483,"-",F483,"-",G483,"-",H483,"-",I483)</f>
        <v>A-05-01-02-009-004---</v>
      </c>
      <c r="M483" s="13" t="s">
        <v>1031</v>
      </c>
      <c r="N483" s="10">
        <f>+N484</f>
        <v>0</v>
      </c>
      <c r="O483" s="141"/>
      <c r="P483" s="161"/>
      <c r="Q483" s="223"/>
      <c r="R483" s="223"/>
      <c r="S483" s="180"/>
      <c r="T483" s="180"/>
      <c r="U483" s="180"/>
      <c r="V483" s="180"/>
      <c r="W483" s="180"/>
      <c r="X483" s="180"/>
      <c r="Y483" s="180"/>
      <c r="Z483" s="180"/>
      <c r="AA483" s="180"/>
      <c r="AB483" s="180"/>
    </row>
    <row r="484" spans="1:28" s="366" customFormat="1" ht="21.75" customHeight="1" x14ac:dyDescent="0.25">
      <c r="A484" s="200" t="s">
        <v>22</v>
      </c>
      <c r="B484" s="12" t="s">
        <v>74</v>
      </c>
      <c r="C484" s="12" t="s">
        <v>24</v>
      </c>
      <c r="D484" s="12" t="s">
        <v>29</v>
      </c>
      <c r="E484" s="12" t="s">
        <v>106</v>
      </c>
      <c r="F484" s="372" t="s">
        <v>41</v>
      </c>
      <c r="G484" s="12"/>
      <c r="H484" s="12"/>
      <c r="I484" s="12"/>
      <c r="J484" s="12">
        <v>26</v>
      </c>
      <c r="K484" s="12">
        <v>630</v>
      </c>
      <c r="L484" s="8" t="str">
        <f t="shared" si="72"/>
        <v>A-05-01-02-009-004---</v>
      </c>
      <c r="M484" s="14" t="s">
        <v>1032</v>
      </c>
      <c r="N484" s="11">
        <v>0</v>
      </c>
      <c r="O484" s="141" t="s">
        <v>203</v>
      </c>
      <c r="P484" s="161" t="s">
        <v>44</v>
      </c>
      <c r="Q484" s="141" t="s">
        <v>440</v>
      </c>
      <c r="R484" s="223"/>
      <c r="S484" s="180" t="s">
        <v>917</v>
      </c>
      <c r="T484" s="180">
        <v>360</v>
      </c>
      <c r="U484" s="180"/>
      <c r="V484" s="180"/>
      <c r="W484" s="180"/>
      <c r="X484" s="180"/>
      <c r="Y484" s="180"/>
      <c r="Z484" s="180"/>
      <c r="AA484" s="180"/>
      <c r="AB484" s="180"/>
    </row>
    <row r="485" spans="1:28" x14ac:dyDescent="0.25">
      <c r="A485" s="200" t="s">
        <v>22</v>
      </c>
      <c r="B485" s="12" t="s">
        <v>74</v>
      </c>
      <c r="C485" s="12" t="s">
        <v>24</v>
      </c>
      <c r="D485" s="12" t="s">
        <v>29</v>
      </c>
      <c r="E485" s="12" t="s">
        <v>106</v>
      </c>
      <c r="F485" s="12" t="s">
        <v>47</v>
      </c>
      <c r="G485" s="15"/>
      <c r="H485" s="15"/>
      <c r="I485" s="15"/>
      <c r="J485" s="15">
        <v>26</v>
      </c>
      <c r="K485" s="15"/>
      <c r="L485" s="8" t="str">
        <f t="shared" si="70"/>
        <v>A-05-01-02-009-007---</v>
      </c>
      <c r="M485" s="13" t="s">
        <v>208</v>
      </c>
      <c r="N485" s="10">
        <f>+N486</f>
        <v>3036800000.25</v>
      </c>
      <c r="O485" s="141"/>
      <c r="P485" s="161"/>
      <c r="Q485" s="223"/>
      <c r="R485" s="223"/>
      <c r="S485" s="180"/>
      <c r="T485" s="180"/>
      <c r="U485" s="180"/>
      <c r="V485" s="180"/>
      <c r="W485" s="180"/>
      <c r="X485" s="180"/>
      <c r="Y485" s="180"/>
      <c r="Z485" s="180"/>
      <c r="AA485" s="180"/>
      <c r="AB485" s="180"/>
    </row>
    <row r="486" spans="1:28" ht="21.75" customHeight="1" x14ac:dyDescent="0.25">
      <c r="A486" s="200" t="s">
        <v>22</v>
      </c>
      <c r="B486" s="12" t="s">
        <v>74</v>
      </c>
      <c r="C486" s="12" t="s">
        <v>24</v>
      </c>
      <c r="D486" s="12" t="s">
        <v>29</v>
      </c>
      <c r="E486" s="12" t="s">
        <v>106</v>
      </c>
      <c r="F486" s="12" t="s">
        <v>47</v>
      </c>
      <c r="G486" s="12"/>
      <c r="H486" s="12"/>
      <c r="I486" s="12"/>
      <c r="J486" s="12">
        <v>26</v>
      </c>
      <c r="K486" s="12">
        <v>631</v>
      </c>
      <c r="L486" s="8" t="str">
        <f t="shared" si="70"/>
        <v>A-05-01-02-009-007---</v>
      </c>
      <c r="M486" s="14" t="s">
        <v>1033</v>
      </c>
      <c r="N486" s="11">
        <v>3036800000.25</v>
      </c>
      <c r="O486" s="141" t="s">
        <v>203</v>
      </c>
      <c r="P486" s="161" t="s">
        <v>44</v>
      </c>
      <c r="Q486" s="141" t="s">
        <v>1056</v>
      </c>
      <c r="R486" s="223"/>
      <c r="S486" s="180" t="s">
        <v>917</v>
      </c>
      <c r="T486" s="180">
        <v>360</v>
      </c>
      <c r="U486" s="180"/>
      <c r="V486" s="180"/>
      <c r="W486" s="180"/>
      <c r="X486" s="180"/>
      <c r="Y486" s="180"/>
      <c r="Z486" s="180"/>
      <c r="AA486" s="180"/>
      <c r="AB486" s="180"/>
    </row>
    <row r="487" spans="1:28" s="80" customFormat="1" ht="36" x14ac:dyDescent="0.3">
      <c r="A487" s="204" t="s">
        <v>22</v>
      </c>
      <c r="B487" s="75" t="s">
        <v>91</v>
      </c>
      <c r="C487" s="75"/>
      <c r="D487" s="75"/>
      <c r="E487" s="75"/>
      <c r="F487" s="75"/>
      <c r="G487" s="75"/>
      <c r="H487" s="75"/>
      <c r="I487" s="75"/>
      <c r="J487" s="75"/>
      <c r="K487" s="75"/>
      <c r="L487" s="112" t="str">
        <f t="shared" si="70"/>
        <v>A-08-------</v>
      </c>
      <c r="M487" s="77" t="s">
        <v>209</v>
      </c>
      <c r="N487" s="78">
        <f>+N488+N494+N500+N505</f>
        <v>24955600000</v>
      </c>
      <c r="O487" s="150"/>
      <c r="P487" s="165"/>
      <c r="Q487" s="223"/>
      <c r="R487" s="223"/>
      <c r="S487" s="183"/>
      <c r="T487" s="183"/>
      <c r="U487" s="183"/>
      <c r="V487" s="183"/>
      <c r="W487" s="183"/>
      <c r="X487" s="183"/>
      <c r="Y487" s="183"/>
      <c r="Z487" s="183"/>
      <c r="AA487" s="183"/>
      <c r="AB487" s="183"/>
    </row>
    <row r="488" spans="1:28" s="74" customFormat="1" ht="17.25" x14ac:dyDescent="0.3">
      <c r="A488" s="205" t="s">
        <v>22</v>
      </c>
      <c r="B488" s="69" t="s">
        <v>91</v>
      </c>
      <c r="C488" s="207" t="s">
        <v>24</v>
      </c>
      <c r="D488" s="69"/>
      <c r="E488" s="69"/>
      <c r="F488" s="69"/>
      <c r="G488" s="69"/>
      <c r="H488" s="69"/>
      <c r="I488" s="69"/>
      <c r="J488" s="69"/>
      <c r="K488" s="69"/>
      <c r="L488" s="70" t="str">
        <f t="shared" si="70"/>
        <v>A-08-01------</v>
      </c>
      <c r="M488" s="71" t="s">
        <v>289</v>
      </c>
      <c r="N488" s="72">
        <f>+N489</f>
        <v>21896800000</v>
      </c>
      <c r="O488" s="151"/>
      <c r="P488" s="166"/>
      <c r="Q488" s="223"/>
      <c r="R488" s="223"/>
      <c r="S488" s="182"/>
      <c r="T488" s="182"/>
      <c r="U488" s="182"/>
      <c r="V488" s="182"/>
      <c r="W488" s="182"/>
      <c r="X488" s="182"/>
      <c r="Y488" s="182"/>
      <c r="Z488" s="182"/>
      <c r="AA488" s="182"/>
      <c r="AB488" s="182"/>
    </row>
    <row r="489" spans="1:28" s="68" customFormat="1" ht="15.75" x14ac:dyDescent="0.25">
      <c r="A489" s="206" t="s">
        <v>22</v>
      </c>
      <c r="B489" s="114" t="s">
        <v>91</v>
      </c>
      <c r="C489" s="208" t="s">
        <v>24</v>
      </c>
      <c r="D489" s="208" t="s">
        <v>29</v>
      </c>
      <c r="E489" s="114"/>
      <c r="F489" s="114"/>
      <c r="G489" s="114"/>
      <c r="H489" s="114"/>
      <c r="I489" s="114"/>
      <c r="J489" s="114">
        <v>10</v>
      </c>
      <c r="K489" s="114"/>
      <c r="L489" s="8" t="str">
        <f t="shared" si="70"/>
        <v>A-08-01-02-----</v>
      </c>
      <c r="M489" s="116" t="s">
        <v>244</v>
      </c>
      <c r="N489" s="117">
        <f>+N490+N492</f>
        <v>21896800000</v>
      </c>
      <c r="O489" s="152"/>
      <c r="P489" s="39"/>
      <c r="Q489" s="223"/>
      <c r="R489" s="223"/>
      <c r="S489" s="181"/>
      <c r="T489" s="181"/>
      <c r="U489" s="181"/>
      <c r="V489" s="181"/>
      <c r="W489" s="181"/>
      <c r="X489" s="181"/>
      <c r="Y489" s="181"/>
      <c r="Z489" s="181"/>
      <c r="AA489" s="181"/>
      <c r="AB489" s="181"/>
    </row>
    <row r="490" spans="1:28" x14ac:dyDescent="0.25">
      <c r="A490" s="195" t="s">
        <v>22</v>
      </c>
      <c r="B490" s="66" t="s">
        <v>91</v>
      </c>
      <c r="C490" s="209" t="s">
        <v>24</v>
      </c>
      <c r="D490" s="209" t="s">
        <v>29</v>
      </c>
      <c r="E490" s="209" t="s">
        <v>56</v>
      </c>
      <c r="F490" s="66"/>
      <c r="G490" s="66"/>
      <c r="H490" s="66"/>
      <c r="I490" s="66"/>
      <c r="J490" s="125">
        <v>10</v>
      </c>
      <c r="K490" s="66"/>
      <c r="L490" s="8" t="str">
        <f t="shared" si="70"/>
        <v>A-08-01-02-001----</v>
      </c>
      <c r="M490" s="13" t="s">
        <v>290</v>
      </c>
      <c r="N490" s="10">
        <f>+N491</f>
        <v>21806800000</v>
      </c>
      <c r="O490" s="143"/>
      <c r="P490" s="14"/>
      <c r="Q490" s="223"/>
      <c r="R490" s="223"/>
      <c r="S490" s="180"/>
      <c r="T490" s="180"/>
      <c r="U490" s="180"/>
      <c r="V490" s="180"/>
      <c r="W490" s="180"/>
      <c r="X490" s="180"/>
      <c r="Y490" s="180"/>
      <c r="Z490" s="180"/>
      <c r="AA490" s="180"/>
      <c r="AB490" s="180"/>
    </row>
    <row r="491" spans="1:28" ht="25.5" x14ac:dyDescent="0.25">
      <c r="A491" s="217" t="s">
        <v>22</v>
      </c>
      <c r="B491" s="125" t="s">
        <v>91</v>
      </c>
      <c r="C491" s="213" t="s">
        <v>24</v>
      </c>
      <c r="D491" s="213" t="s">
        <v>29</v>
      </c>
      <c r="E491" s="213" t="s">
        <v>56</v>
      </c>
      <c r="F491" s="15"/>
      <c r="G491" s="15"/>
      <c r="H491" s="15"/>
      <c r="I491" s="15"/>
      <c r="J491" s="12">
        <v>10</v>
      </c>
      <c r="K491" s="12">
        <v>701</v>
      </c>
      <c r="L491" s="8" t="str">
        <f t="shared" si="70"/>
        <v>A-08-01-02-001----</v>
      </c>
      <c r="M491" s="14" t="s">
        <v>292</v>
      </c>
      <c r="N491" s="11">
        <v>21806800000</v>
      </c>
      <c r="O491" s="141" t="s">
        <v>15</v>
      </c>
      <c r="P491" s="161" t="s">
        <v>444</v>
      </c>
      <c r="Q491" s="223" t="s">
        <v>457</v>
      </c>
      <c r="R491" s="223"/>
      <c r="S491" s="180"/>
      <c r="T491" s="180"/>
      <c r="U491" s="180"/>
      <c r="V491" s="180"/>
      <c r="W491" s="180"/>
      <c r="X491" s="180"/>
      <c r="Y491" s="180"/>
      <c r="Z491" s="180"/>
      <c r="AA491" s="180"/>
      <c r="AB491" s="180"/>
    </row>
    <row r="492" spans="1:28" x14ac:dyDescent="0.25">
      <c r="A492" s="195" t="s">
        <v>22</v>
      </c>
      <c r="B492" s="66" t="s">
        <v>91</v>
      </c>
      <c r="C492" s="209" t="s">
        <v>24</v>
      </c>
      <c r="D492" s="209" t="s">
        <v>29</v>
      </c>
      <c r="E492" s="209" t="s">
        <v>49</v>
      </c>
      <c r="F492" s="66"/>
      <c r="G492" s="66"/>
      <c r="H492" s="66"/>
      <c r="I492" s="66"/>
      <c r="J492" s="125">
        <v>10</v>
      </c>
      <c r="K492" s="66"/>
      <c r="L492" s="8" t="str">
        <f t="shared" si="70"/>
        <v>A-08-01-02-006----</v>
      </c>
      <c r="M492" s="13" t="s">
        <v>291</v>
      </c>
      <c r="N492" s="10">
        <f>+N493</f>
        <v>90000000</v>
      </c>
      <c r="O492" s="143"/>
      <c r="P492" s="14"/>
      <c r="Q492" s="223"/>
      <c r="R492" s="223"/>
      <c r="S492" s="180"/>
      <c r="T492" s="180"/>
      <c r="U492" s="180"/>
      <c r="V492" s="180"/>
      <c r="W492" s="180"/>
      <c r="X492" s="180"/>
      <c r="Y492" s="180"/>
      <c r="Z492" s="180"/>
      <c r="AA492" s="180"/>
      <c r="AB492" s="180"/>
    </row>
    <row r="493" spans="1:28" ht="25.5" x14ac:dyDescent="0.25">
      <c r="A493" s="217" t="s">
        <v>22</v>
      </c>
      <c r="B493" s="125" t="s">
        <v>91</v>
      </c>
      <c r="C493" s="213" t="s">
        <v>24</v>
      </c>
      <c r="D493" s="213" t="s">
        <v>29</v>
      </c>
      <c r="E493" s="213" t="s">
        <v>49</v>
      </c>
      <c r="F493" s="12"/>
      <c r="G493" s="15"/>
      <c r="H493" s="15"/>
      <c r="I493" s="15"/>
      <c r="J493" s="12">
        <v>10</v>
      </c>
      <c r="K493" s="12">
        <v>702</v>
      </c>
      <c r="L493" s="8" t="str">
        <f t="shared" si="70"/>
        <v>A-08-01-02-006----</v>
      </c>
      <c r="M493" s="14" t="s">
        <v>293</v>
      </c>
      <c r="N493" s="11">
        <v>90000000</v>
      </c>
      <c r="O493" s="141" t="s">
        <v>15</v>
      </c>
      <c r="P493" s="161" t="s">
        <v>469</v>
      </c>
      <c r="Q493" s="223" t="s">
        <v>457</v>
      </c>
      <c r="R493" s="223"/>
      <c r="S493" s="180"/>
      <c r="T493" s="180"/>
      <c r="U493" s="180"/>
      <c r="V493" s="180" t="s">
        <v>455</v>
      </c>
      <c r="W493" s="180" t="s">
        <v>455</v>
      </c>
      <c r="X493" s="186">
        <v>43959</v>
      </c>
      <c r="Y493" s="180"/>
      <c r="Z493" s="180"/>
      <c r="AA493" s="180"/>
      <c r="AB493" s="180"/>
    </row>
    <row r="494" spans="1:28" s="73" customFormat="1" ht="17.25" x14ac:dyDescent="0.3">
      <c r="A494" s="205" t="s">
        <v>22</v>
      </c>
      <c r="B494" s="69" t="s">
        <v>91</v>
      </c>
      <c r="C494" s="69" t="s">
        <v>25</v>
      </c>
      <c r="D494" s="69"/>
      <c r="E494" s="69"/>
      <c r="F494" s="69"/>
      <c r="G494" s="69"/>
      <c r="H494" s="69"/>
      <c r="I494" s="69"/>
      <c r="J494" s="130">
        <v>10</v>
      </c>
      <c r="K494" s="130"/>
      <c r="L494" s="70" t="str">
        <f t="shared" si="70"/>
        <v>A-08-03------</v>
      </c>
      <c r="M494" s="71" t="s">
        <v>210</v>
      </c>
      <c r="N494" s="72">
        <f>SUM(N495:N498)</f>
        <v>115400000</v>
      </c>
      <c r="O494" s="148"/>
      <c r="P494" s="71"/>
      <c r="Q494" s="221"/>
      <c r="R494" s="221"/>
      <c r="S494" s="178"/>
      <c r="T494" s="178"/>
      <c r="U494" s="178"/>
      <c r="V494" s="178"/>
      <c r="W494" s="178"/>
      <c r="X494" s="178"/>
      <c r="Y494" s="178"/>
      <c r="Z494" s="178"/>
      <c r="AA494" s="178"/>
      <c r="AB494" s="178"/>
    </row>
    <row r="495" spans="1:28" ht="17.25" x14ac:dyDescent="0.25">
      <c r="A495" s="218" t="s">
        <v>22</v>
      </c>
      <c r="B495" s="130" t="s">
        <v>91</v>
      </c>
      <c r="C495" s="130" t="s">
        <v>25</v>
      </c>
      <c r="D495" s="69"/>
      <c r="E495" s="69"/>
      <c r="F495" s="12"/>
      <c r="G495" s="12"/>
      <c r="H495" s="12"/>
      <c r="I495" s="12"/>
      <c r="J495" s="12">
        <v>10</v>
      </c>
      <c r="K495" s="12">
        <v>703</v>
      </c>
      <c r="L495" s="8" t="str">
        <f t="shared" si="70"/>
        <v>A-08-03------</v>
      </c>
      <c r="M495" s="14" t="s">
        <v>211</v>
      </c>
      <c r="N495" s="132">
        <v>30000000</v>
      </c>
      <c r="O495" s="141" t="s">
        <v>39</v>
      </c>
      <c r="P495" s="141" t="s">
        <v>959</v>
      </c>
      <c r="Q495" s="223" t="s">
        <v>453</v>
      </c>
      <c r="R495" s="223"/>
      <c r="S495" s="180" t="s">
        <v>942</v>
      </c>
      <c r="T495" s="180">
        <v>30</v>
      </c>
      <c r="U495" s="180" t="s">
        <v>455</v>
      </c>
      <c r="V495" s="180" t="s">
        <v>455</v>
      </c>
      <c r="W495" s="180" t="s">
        <v>455</v>
      </c>
      <c r="X495" s="186">
        <v>44119</v>
      </c>
      <c r="Y495" s="180"/>
      <c r="Z495" s="180"/>
      <c r="AA495" s="180"/>
      <c r="AB495" s="180"/>
    </row>
    <row r="496" spans="1:28" ht="17.25" x14ac:dyDescent="0.25">
      <c r="A496" s="218" t="s">
        <v>22</v>
      </c>
      <c r="B496" s="130" t="s">
        <v>91</v>
      </c>
      <c r="C496" s="130" t="s">
        <v>25</v>
      </c>
      <c r="D496" s="69"/>
      <c r="E496" s="69"/>
      <c r="F496" s="12"/>
      <c r="G496" s="12"/>
      <c r="H496" s="12"/>
      <c r="I496" s="12"/>
      <c r="J496" s="12">
        <v>10</v>
      </c>
      <c r="K496" s="12">
        <v>704</v>
      </c>
      <c r="L496" s="8" t="str">
        <f t="shared" si="70"/>
        <v>A-08-03------</v>
      </c>
      <c r="M496" s="14" t="s">
        <v>212</v>
      </c>
      <c r="N496" s="132">
        <v>17000000</v>
      </c>
      <c r="O496" s="141" t="s">
        <v>48</v>
      </c>
      <c r="P496" s="161" t="s">
        <v>48</v>
      </c>
      <c r="Q496" s="223" t="s">
        <v>457</v>
      </c>
      <c r="R496" s="223"/>
      <c r="S496" s="180"/>
      <c r="T496" s="180"/>
      <c r="U496" s="180"/>
      <c r="V496" s="180"/>
      <c r="W496" s="180"/>
      <c r="X496" s="180"/>
      <c r="Y496" s="180"/>
      <c r="Z496" s="180"/>
      <c r="AA496" s="180"/>
      <c r="AB496" s="180"/>
    </row>
    <row r="497" spans="1:28" ht="17.25" x14ac:dyDescent="0.25">
      <c r="A497" s="218" t="s">
        <v>22</v>
      </c>
      <c r="B497" s="130" t="s">
        <v>91</v>
      </c>
      <c r="C497" s="130" t="s">
        <v>25</v>
      </c>
      <c r="D497" s="69"/>
      <c r="E497" s="69"/>
      <c r="F497" s="12"/>
      <c r="G497" s="12"/>
      <c r="H497" s="12"/>
      <c r="I497" s="12"/>
      <c r="J497" s="12">
        <v>10</v>
      </c>
      <c r="K497" s="12">
        <v>705</v>
      </c>
      <c r="L497" s="8" t="str">
        <f t="shared" si="70"/>
        <v>A-08-03------</v>
      </c>
      <c r="M497" s="14" t="s">
        <v>213</v>
      </c>
      <c r="N497" s="132">
        <v>45000000</v>
      </c>
      <c r="O497" s="141" t="s">
        <v>39</v>
      </c>
      <c r="P497" s="141" t="s">
        <v>39</v>
      </c>
      <c r="Q497" s="223" t="s">
        <v>457</v>
      </c>
      <c r="R497" s="223"/>
      <c r="S497" s="180"/>
      <c r="T497" s="180"/>
      <c r="U497" s="180"/>
      <c r="V497" s="180"/>
      <c r="W497" s="180"/>
      <c r="X497" s="180"/>
      <c r="Y497" s="180"/>
      <c r="Z497" s="180"/>
      <c r="AA497" s="180"/>
      <c r="AB497" s="180"/>
    </row>
    <row r="498" spans="1:28" ht="17.25" x14ac:dyDescent="0.25">
      <c r="A498" s="205" t="s">
        <v>22</v>
      </c>
      <c r="B498" s="69" t="s">
        <v>91</v>
      </c>
      <c r="C498" s="69" t="s">
        <v>25</v>
      </c>
      <c r="D498" s="69"/>
      <c r="E498" s="69"/>
      <c r="F498" s="12"/>
      <c r="G498" s="12"/>
      <c r="H498" s="12"/>
      <c r="I498" s="12"/>
      <c r="J498" s="12">
        <v>10</v>
      </c>
      <c r="K498" s="12"/>
      <c r="L498" s="8" t="str">
        <f t="shared" si="70"/>
        <v>A-08-03------</v>
      </c>
      <c r="M498" s="13" t="s">
        <v>26</v>
      </c>
      <c r="N498" s="16">
        <f>+N499</f>
        <v>23400000</v>
      </c>
      <c r="O498" s="141"/>
      <c r="P498" s="161"/>
      <c r="Q498" s="223"/>
      <c r="R498" s="223"/>
      <c r="S498" s="180"/>
      <c r="T498" s="180"/>
      <c r="U498" s="180"/>
      <c r="V498" s="180"/>
      <c r="W498" s="180"/>
      <c r="X498" s="180"/>
      <c r="Y498" s="180"/>
      <c r="Z498" s="180"/>
      <c r="AA498" s="180"/>
      <c r="AB498" s="180"/>
    </row>
    <row r="499" spans="1:28" ht="25.5" x14ac:dyDescent="0.25">
      <c r="A499" s="218" t="s">
        <v>22</v>
      </c>
      <c r="B499" s="130" t="s">
        <v>91</v>
      </c>
      <c r="C499" s="130" t="s">
        <v>25</v>
      </c>
      <c r="D499" s="69"/>
      <c r="E499" s="69"/>
      <c r="F499" s="12"/>
      <c r="G499" s="12"/>
      <c r="H499" s="12"/>
      <c r="I499" s="12"/>
      <c r="J499" s="12">
        <v>10</v>
      </c>
      <c r="K499" s="12">
        <v>706</v>
      </c>
      <c r="L499" s="8" t="str">
        <f t="shared" si="70"/>
        <v>A-08-03------</v>
      </c>
      <c r="M499" s="14" t="s">
        <v>214</v>
      </c>
      <c r="N499" s="11">
        <v>23400000</v>
      </c>
      <c r="O499" s="141" t="s">
        <v>15</v>
      </c>
      <c r="P499" s="161" t="s">
        <v>444</v>
      </c>
      <c r="Q499" s="223" t="s">
        <v>457</v>
      </c>
      <c r="R499" s="223"/>
      <c r="S499" s="180"/>
      <c r="T499" s="180"/>
      <c r="U499" s="180"/>
      <c r="V499" s="180"/>
      <c r="W499" s="180"/>
      <c r="X499" s="180"/>
      <c r="Y499" s="180"/>
      <c r="Z499" s="180"/>
      <c r="AA499" s="180"/>
      <c r="AB499" s="180"/>
    </row>
    <row r="500" spans="1:28" s="73" customFormat="1" ht="17.25" x14ac:dyDescent="0.3">
      <c r="A500" s="205" t="s">
        <v>22</v>
      </c>
      <c r="B500" s="69" t="s">
        <v>91</v>
      </c>
      <c r="C500" s="207" t="s">
        <v>421</v>
      </c>
      <c r="D500" s="69"/>
      <c r="E500" s="69"/>
      <c r="F500" s="69"/>
      <c r="G500" s="69"/>
      <c r="H500" s="69"/>
      <c r="I500" s="69"/>
      <c r="J500" s="130">
        <v>11</v>
      </c>
      <c r="K500" s="130"/>
      <c r="L500" s="70" t="str">
        <f t="shared" si="70"/>
        <v>A-08-04------</v>
      </c>
      <c r="M500" s="71" t="s">
        <v>294</v>
      </c>
      <c r="N500" s="72">
        <f>+N501+N503</f>
        <v>2820300000</v>
      </c>
      <c r="O500" s="148"/>
      <c r="P500" s="71"/>
      <c r="Q500" s="221"/>
      <c r="R500" s="221"/>
      <c r="S500" s="178"/>
      <c r="T500" s="178"/>
      <c r="U500" s="178"/>
      <c r="V500" s="178"/>
      <c r="W500" s="178"/>
      <c r="X500" s="178"/>
      <c r="Y500" s="178"/>
      <c r="Z500" s="178"/>
      <c r="AA500" s="178"/>
      <c r="AB500" s="178"/>
    </row>
    <row r="501" spans="1:28" s="65" customFormat="1" ht="15.75" x14ac:dyDescent="0.25">
      <c r="A501" s="206" t="s">
        <v>22</v>
      </c>
      <c r="B501" s="114" t="s">
        <v>91</v>
      </c>
      <c r="C501" s="208" t="s">
        <v>421</v>
      </c>
      <c r="D501" s="208" t="s">
        <v>24</v>
      </c>
      <c r="E501" s="114"/>
      <c r="F501" s="114"/>
      <c r="G501" s="114"/>
      <c r="H501" s="114"/>
      <c r="I501" s="114"/>
      <c r="J501" s="131">
        <v>11</v>
      </c>
      <c r="K501" s="131"/>
      <c r="L501" s="115" t="str">
        <f t="shared" si="70"/>
        <v>A-08-04-01-----</v>
      </c>
      <c r="M501" s="116" t="s">
        <v>295</v>
      </c>
      <c r="N501" s="117">
        <f>+N502</f>
        <v>1730400000</v>
      </c>
      <c r="O501" s="149"/>
      <c r="P501" s="116"/>
      <c r="Q501" s="221"/>
      <c r="R501" s="221"/>
      <c r="S501" s="174"/>
      <c r="T501" s="174"/>
      <c r="U501" s="174"/>
      <c r="V501" s="174"/>
      <c r="W501" s="174"/>
      <c r="X501" s="174"/>
      <c r="Y501" s="174"/>
      <c r="Z501" s="174"/>
      <c r="AA501" s="174"/>
      <c r="AB501" s="174"/>
    </row>
    <row r="502" spans="1:28" ht="25.5" x14ac:dyDescent="0.25">
      <c r="A502" s="211" t="s">
        <v>22</v>
      </c>
      <c r="B502" s="131" t="s">
        <v>91</v>
      </c>
      <c r="C502" s="212" t="s">
        <v>421</v>
      </c>
      <c r="D502" s="212" t="s">
        <v>24</v>
      </c>
      <c r="E502" s="12"/>
      <c r="F502" s="12"/>
      <c r="G502" s="12"/>
      <c r="H502" s="12"/>
      <c r="I502" s="12"/>
      <c r="J502" s="12">
        <v>11</v>
      </c>
      <c r="K502" s="12">
        <v>707</v>
      </c>
      <c r="L502" s="8" t="str">
        <f t="shared" si="70"/>
        <v>A-08-04-01-----</v>
      </c>
      <c r="M502" s="14" t="s">
        <v>296</v>
      </c>
      <c r="N502" s="11">
        <v>1730400000</v>
      </c>
      <c r="O502" s="141" t="s">
        <v>15</v>
      </c>
      <c r="P502" s="141" t="s">
        <v>452</v>
      </c>
      <c r="Q502" s="223" t="s">
        <v>457</v>
      </c>
      <c r="R502" s="223"/>
      <c r="S502" s="180"/>
      <c r="T502" s="180"/>
      <c r="U502" s="180"/>
      <c r="V502" s="180"/>
      <c r="W502" s="180"/>
      <c r="X502" s="180"/>
      <c r="Y502" s="180"/>
      <c r="Z502" s="180"/>
      <c r="AA502" s="180"/>
      <c r="AB502" s="180"/>
    </row>
    <row r="503" spans="1:28" s="65" customFormat="1" ht="15.75" x14ac:dyDescent="0.25">
      <c r="A503" s="206" t="s">
        <v>22</v>
      </c>
      <c r="B503" s="114" t="s">
        <v>91</v>
      </c>
      <c r="C503" s="208" t="s">
        <v>421</v>
      </c>
      <c r="D503" s="208" t="s">
        <v>25</v>
      </c>
      <c r="E503" s="114"/>
      <c r="F503" s="114"/>
      <c r="G503" s="114"/>
      <c r="H503" s="114"/>
      <c r="I503" s="114"/>
      <c r="J503" s="131">
        <v>10</v>
      </c>
      <c r="K503" s="131"/>
      <c r="L503" s="115" t="str">
        <f t="shared" si="70"/>
        <v>A-08-04-03-----</v>
      </c>
      <c r="M503" s="116" t="s">
        <v>297</v>
      </c>
      <c r="N503" s="117">
        <f>+N504</f>
        <v>1089900000</v>
      </c>
      <c r="O503" s="149"/>
      <c r="P503" s="116"/>
      <c r="Q503" s="221"/>
      <c r="R503" s="221"/>
      <c r="S503" s="174"/>
      <c r="T503" s="174"/>
      <c r="U503" s="174"/>
      <c r="V503" s="174"/>
      <c r="W503" s="174"/>
      <c r="X503" s="174"/>
      <c r="Y503" s="174"/>
      <c r="Z503" s="174"/>
      <c r="AA503" s="174"/>
      <c r="AB503" s="174"/>
    </row>
    <row r="504" spans="1:28" ht="25.5" x14ac:dyDescent="0.25">
      <c r="A504" s="211" t="s">
        <v>22</v>
      </c>
      <c r="B504" s="131" t="s">
        <v>91</v>
      </c>
      <c r="C504" s="212" t="s">
        <v>421</v>
      </c>
      <c r="D504" s="212" t="s">
        <v>25</v>
      </c>
      <c r="E504" s="12"/>
      <c r="F504" s="12"/>
      <c r="G504" s="12"/>
      <c r="H504" s="12"/>
      <c r="I504" s="12"/>
      <c r="J504" s="12">
        <v>10</v>
      </c>
      <c r="K504" s="12">
        <v>708</v>
      </c>
      <c r="L504" s="8" t="str">
        <f t="shared" si="70"/>
        <v>A-08-04-03-----</v>
      </c>
      <c r="M504" s="14" t="s">
        <v>298</v>
      </c>
      <c r="N504" s="11">
        <v>1089900000</v>
      </c>
      <c r="O504" s="141" t="s">
        <v>15</v>
      </c>
      <c r="P504" s="161" t="s">
        <v>444</v>
      </c>
      <c r="Q504" s="223" t="s">
        <v>457</v>
      </c>
      <c r="R504" s="223"/>
      <c r="S504" s="180"/>
      <c r="T504" s="180"/>
      <c r="U504" s="180"/>
      <c r="V504" s="180"/>
      <c r="W504" s="180"/>
      <c r="X504" s="180"/>
      <c r="Y504" s="180"/>
      <c r="Z504" s="180"/>
      <c r="AA504" s="180"/>
      <c r="AB504" s="180"/>
    </row>
    <row r="505" spans="1:28" s="73" customFormat="1" ht="17.25" x14ac:dyDescent="0.3">
      <c r="A505" s="205" t="s">
        <v>22</v>
      </c>
      <c r="B505" s="69" t="s">
        <v>91</v>
      </c>
      <c r="C505" s="207" t="s">
        <v>74</v>
      </c>
      <c r="D505" s="207"/>
      <c r="E505" s="69"/>
      <c r="F505" s="69"/>
      <c r="G505" s="69"/>
      <c r="H505" s="69"/>
      <c r="I505" s="69"/>
      <c r="J505" s="130">
        <v>10</v>
      </c>
      <c r="K505" s="130"/>
      <c r="L505" s="70" t="str">
        <f t="shared" si="70"/>
        <v>A-08-05------</v>
      </c>
      <c r="M505" s="71" t="s">
        <v>246</v>
      </c>
      <c r="N505" s="72">
        <f>+N506</f>
        <v>123100000</v>
      </c>
      <c r="O505" s="148"/>
      <c r="P505" s="71"/>
      <c r="Q505" s="221"/>
      <c r="R505" s="221"/>
      <c r="S505" s="178"/>
      <c r="T505" s="178"/>
      <c r="U505" s="178"/>
      <c r="V505" s="178"/>
      <c r="W505" s="178"/>
      <c r="X505" s="178"/>
      <c r="Y505" s="178"/>
      <c r="Z505" s="178"/>
      <c r="AA505" s="178"/>
      <c r="AB505" s="178"/>
    </row>
    <row r="506" spans="1:28" s="65" customFormat="1" ht="15.75" x14ac:dyDescent="0.25">
      <c r="A506" s="206" t="s">
        <v>22</v>
      </c>
      <c r="B506" s="114" t="s">
        <v>91</v>
      </c>
      <c r="C506" s="208" t="s">
        <v>74</v>
      </c>
      <c r="D506" s="208" t="s">
        <v>24</v>
      </c>
      <c r="E506" s="208"/>
      <c r="F506" s="114"/>
      <c r="G506" s="114"/>
      <c r="H506" s="114"/>
      <c r="I506" s="114"/>
      <c r="J506" s="131">
        <v>10</v>
      </c>
      <c r="K506" s="131"/>
      <c r="L506" s="115" t="str">
        <f t="shared" si="70"/>
        <v>A-08-05-01-----</v>
      </c>
      <c r="M506" s="116" t="s">
        <v>245</v>
      </c>
      <c r="N506" s="117">
        <f>+N507</f>
        <v>123100000</v>
      </c>
      <c r="O506" s="149"/>
      <c r="P506" s="116"/>
      <c r="Q506" s="221"/>
      <c r="R506" s="221"/>
      <c r="S506" s="174"/>
      <c r="T506" s="174"/>
      <c r="U506" s="174"/>
      <c r="V506" s="174"/>
      <c r="W506" s="174"/>
      <c r="X506" s="174"/>
      <c r="Y506" s="174"/>
      <c r="Z506" s="174"/>
      <c r="AA506" s="174"/>
      <c r="AB506" s="174"/>
    </row>
    <row r="507" spans="1:28" s="7" customFormat="1" x14ac:dyDescent="0.25">
      <c r="A507" s="195" t="s">
        <v>22</v>
      </c>
      <c r="B507" s="66" t="s">
        <v>91</v>
      </c>
      <c r="C507" s="209" t="s">
        <v>74</v>
      </c>
      <c r="D507" s="209" t="s">
        <v>24</v>
      </c>
      <c r="E507" s="209" t="s">
        <v>33</v>
      </c>
      <c r="F507" s="209"/>
      <c r="G507" s="66"/>
      <c r="H507" s="66"/>
      <c r="I507" s="66"/>
      <c r="J507" s="125">
        <v>10</v>
      </c>
      <c r="K507" s="125"/>
      <c r="L507" s="67" t="str">
        <f t="shared" si="70"/>
        <v>A-08-05-01-003----</v>
      </c>
      <c r="M507" s="13" t="s">
        <v>299</v>
      </c>
      <c r="N507" s="10">
        <f>+N508</f>
        <v>123100000</v>
      </c>
      <c r="O507" s="9"/>
      <c r="P507" s="13"/>
      <c r="Q507" s="221"/>
      <c r="R507" s="221"/>
      <c r="S507" s="179"/>
      <c r="T507" s="179"/>
      <c r="U507" s="179"/>
      <c r="V507" s="179"/>
      <c r="W507" s="179"/>
      <c r="X507" s="179"/>
      <c r="Y507" s="179"/>
      <c r="Z507" s="179"/>
      <c r="AA507" s="179"/>
      <c r="AB507" s="179"/>
    </row>
    <row r="508" spans="1:28" s="7" customFormat="1" ht="25.5" x14ac:dyDescent="0.25">
      <c r="A508" s="217" t="s">
        <v>22</v>
      </c>
      <c r="B508" s="125" t="s">
        <v>91</v>
      </c>
      <c r="C508" s="213" t="s">
        <v>74</v>
      </c>
      <c r="D508" s="213" t="s">
        <v>24</v>
      </c>
      <c r="E508" s="213" t="s">
        <v>33</v>
      </c>
      <c r="F508" s="197"/>
      <c r="G508" s="15"/>
      <c r="H508" s="15"/>
      <c r="I508" s="15"/>
      <c r="J508" s="12">
        <v>10</v>
      </c>
      <c r="K508" s="12">
        <v>709</v>
      </c>
      <c r="L508" s="8" t="str">
        <f t="shared" si="70"/>
        <v>A-08-05-01-003----</v>
      </c>
      <c r="M508" s="14" t="s">
        <v>300</v>
      </c>
      <c r="N508" s="11">
        <v>123100000</v>
      </c>
      <c r="O508" s="141" t="s">
        <v>15</v>
      </c>
      <c r="P508" s="141" t="s">
        <v>37</v>
      </c>
      <c r="Q508" s="223" t="s">
        <v>457</v>
      </c>
      <c r="R508" s="221"/>
      <c r="S508" s="179"/>
      <c r="T508" s="179"/>
      <c r="U508" s="179"/>
      <c r="V508" s="179"/>
      <c r="W508" s="179"/>
      <c r="X508" s="179"/>
      <c r="Y508" s="179"/>
      <c r="Z508" s="179"/>
      <c r="AA508" s="179"/>
      <c r="AB508" s="179"/>
    </row>
    <row r="509" spans="1:28" s="122" customFormat="1" ht="19.5" x14ac:dyDescent="0.25">
      <c r="A509" s="210" t="s">
        <v>215</v>
      </c>
      <c r="B509" s="118"/>
      <c r="C509" s="118"/>
      <c r="D509" s="118"/>
      <c r="E509" s="118"/>
      <c r="F509" s="118"/>
      <c r="G509" s="118"/>
      <c r="H509" s="118"/>
      <c r="I509" s="118"/>
      <c r="J509" s="118"/>
      <c r="K509" s="133"/>
      <c r="L509" s="119" t="str">
        <f t="shared" si="70"/>
        <v>C--------</v>
      </c>
      <c r="M509" s="120" t="s">
        <v>216</v>
      </c>
      <c r="N509" s="121">
        <f t="shared" ref="N509" si="73">+N510+N540</f>
        <v>2115927818</v>
      </c>
      <c r="O509" s="153"/>
      <c r="P509" s="160"/>
      <c r="Q509" s="222"/>
      <c r="R509" s="222"/>
      <c r="S509" s="173"/>
      <c r="T509" s="173"/>
      <c r="U509" s="173"/>
      <c r="V509" s="173"/>
      <c r="W509" s="173"/>
      <c r="X509" s="173"/>
      <c r="Y509" s="173"/>
      <c r="Z509" s="173"/>
      <c r="AA509" s="173"/>
      <c r="AB509" s="173"/>
    </row>
    <row r="510" spans="1:28" s="79" customFormat="1" ht="36" x14ac:dyDescent="0.3">
      <c r="A510" s="204" t="s">
        <v>215</v>
      </c>
      <c r="B510" s="75">
        <v>1206</v>
      </c>
      <c r="C510" s="75"/>
      <c r="D510" s="75"/>
      <c r="E510" s="75"/>
      <c r="F510" s="75"/>
      <c r="G510" s="75"/>
      <c r="H510" s="75"/>
      <c r="I510" s="75"/>
      <c r="J510" s="75"/>
      <c r="K510" s="75"/>
      <c r="L510" s="76" t="str">
        <f t="shared" si="70"/>
        <v>C-1206-------</v>
      </c>
      <c r="M510" s="77" t="s">
        <v>217</v>
      </c>
      <c r="N510" s="78">
        <f t="shared" ref="N510" si="74">+N511</f>
        <v>1819527818</v>
      </c>
      <c r="O510" s="154"/>
      <c r="P510" s="164"/>
      <c r="Q510" s="221"/>
      <c r="R510" s="221"/>
      <c r="S510" s="184"/>
      <c r="T510" s="184"/>
      <c r="U510" s="184"/>
      <c r="V510" s="184"/>
      <c r="W510" s="184"/>
      <c r="X510" s="184"/>
      <c r="Y510" s="184"/>
      <c r="Z510" s="184"/>
      <c r="AA510" s="184"/>
      <c r="AB510" s="184"/>
    </row>
    <row r="511" spans="1:28" s="73" customFormat="1" ht="17.25" x14ac:dyDescent="0.3">
      <c r="A511" s="205" t="s">
        <v>215</v>
      </c>
      <c r="B511" s="69">
        <v>1206</v>
      </c>
      <c r="C511" s="207" t="s">
        <v>218</v>
      </c>
      <c r="D511" s="69"/>
      <c r="E511" s="69"/>
      <c r="F511" s="69"/>
      <c r="G511" s="69"/>
      <c r="H511" s="69"/>
      <c r="I511" s="69"/>
      <c r="J511" s="69"/>
      <c r="K511" s="69"/>
      <c r="L511" s="70" t="str">
        <f t="shared" si="70"/>
        <v>C-1206-0800------</v>
      </c>
      <c r="M511" s="123" t="s">
        <v>219</v>
      </c>
      <c r="N511" s="72">
        <f>+N512+N517+N526+N531</f>
        <v>1819527818</v>
      </c>
      <c r="O511" s="155"/>
      <c r="P511" s="167"/>
      <c r="Q511" s="221"/>
      <c r="R511" s="221"/>
      <c r="S511" s="178"/>
      <c r="T511" s="178"/>
      <c r="U511" s="178"/>
      <c r="V511" s="178"/>
      <c r="W511" s="178"/>
      <c r="X511" s="178"/>
      <c r="Y511" s="178"/>
      <c r="Z511" s="178"/>
      <c r="AA511" s="178"/>
      <c r="AB511" s="178"/>
    </row>
    <row r="512" spans="1:28" s="65" customFormat="1" ht="97.5" customHeight="1" x14ac:dyDescent="0.25">
      <c r="A512" s="206" t="s">
        <v>215</v>
      </c>
      <c r="B512" s="114">
        <v>1206</v>
      </c>
      <c r="C512" s="208" t="s">
        <v>218</v>
      </c>
      <c r="D512" s="114">
        <v>7</v>
      </c>
      <c r="E512" s="114"/>
      <c r="F512" s="114"/>
      <c r="G512" s="114"/>
      <c r="H512" s="114"/>
      <c r="I512" s="114"/>
      <c r="J512" s="114">
        <v>11</v>
      </c>
      <c r="K512" s="114"/>
      <c r="L512" s="115" t="str">
        <f t="shared" si="70"/>
        <v>C-1206-0800-7-----</v>
      </c>
      <c r="M512" s="124" t="s">
        <v>422</v>
      </c>
      <c r="N512" s="117">
        <f t="shared" ref="N512" si="75">+N513</f>
        <v>358443492</v>
      </c>
      <c r="O512" s="156"/>
      <c r="P512" s="168"/>
      <c r="Q512" s="221"/>
      <c r="R512" s="221"/>
      <c r="S512" s="174"/>
      <c r="T512" s="174"/>
      <c r="U512" s="174"/>
      <c r="V512" s="174"/>
      <c r="W512" s="174"/>
      <c r="X512" s="174"/>
      <c r="Y512" s="174"/>
      <c r="Z512" s="174"/>
      <c r="AA512" s="174"/>
      <c r="AB512" s="174"/>
    </row>
    <row r="513" spans="1:28" s="7" customFormat="1" ht="33" x14ac:dyDescent="0.25">
      <c r="A513" s="206" t="s">
        <v>215</v>
      </c>
      <c r="B513" s="114">
        <v>1206</v>
      </c>
      <c r="C513" s="208" t="s">
        <v>218</v>
      </c>
      <c r="D513" s="114">
        <v>7</v>
      </c>
      <c r="E513" s="66" t="s">
        <v>35</v>
      </c>
      <c r="F513" s="66" t="s">
        <v>220</v>
      </c>
      <c r="G513" s="66"/>
      <c r="H513" s="66"/>
      <c r="I513" s="66"/>
      <c r="J513" s="66">
        <v>11</v>
      </c>
      <c r="K513" s="66"/>
      <c r="L513" s="67" t="str">
        <f t="shared" si="70"/>
        <v>C-1206-0800-7-008-1206005---</v>
      </c>
      <c r="M513" s="13" t="s">
        <v>389</v>
      </c>
      <c r="N513" s="10">
        <f>+N514</f>
        <v>358443492</v>
      </c>
      <c r="O513" s="157"/>
      <c r="P513" s="169"/>
      <c r="Q513" s="221"/>
      <c r="R513" s="221"/>
      <c r="S513" s="179"/>
      <c r="T513" s="179"/>
      <c r="U513" s="179"/>
      <c r="V513" s="179"/>
      <c r="W513" s="179"/>
      <c r="X513" s="179"/>
      <c r="Y513" s="179"/>
      <c r="Z513" s="179"/>
      <c r="AA513" s="179"/>
      <c r="AB513" s="179"/>
    </row>
    <row r="514" spans="1:28" s="7" customFormat="1" ht="33" x14ac:dyDescent="0.25">
      <c r="A514" s="206" t="s">
        <v>215</v>
      </c>
      <c r="B514" s="114">
        <v>1206</v>
      </c>
      <c r="C514" s="208" t="s">
        <v>218</v>
      </c>
      <c r="D514" s="114">
        <v>7</v>
      </c>
      <c r="E514" s="66" t="s">
        <v>35</v>
      </c>
      <c r="F514" s="66">
        <v>1206005</v>
      </c>
      <c r="G514" s="66"/>
      <c r="H514" s="66"/>
      <c r="I514" s="66"/>
      <c r="J514" s="66">
        <v>11</v>
      </c>
      <c r="K514" s="66"/>
      <c r="L514" s="67" t="str">
        <f t="shared" si="70"/>
        <v>C-1206-0800-7-008-1206005---</v>
      </c>
      <c r="M514" s="13" t="s">
        <v>120</v>
      </c>
      <c r="N514" s="10">
        <f>SUM(N515:N516)</f>
        <v>358443492</v>
      </c>
      <c r="O514" s="157"/>
      <c r="P514" s="169"/>
      <c r="Q514" s="221"/>
      <c r="R514" s="221"/>
      <c r="S514" s="179"/>
      <c r="T514" s="179"/>
      <c r="U514" s="179"/>
      <c r="V514" s="179"/>
      <c r="W514" s="179"/>
      <c r="X514" s="179"/>
      <c r="Y514" s="179"/>
      <c r="Z514" s="179"/>
      <c r="AA514" s="179"/>
      <c r="AB514" s="179"/>
    </row>
    <row r="515" spans="1:28" ht="49.5" x14ac:dyDescent="0.25">
      <c r="A515" s="211" t="s">
        <v>215</v>
      </c>
      <c r="B515" s="131">
        <v>1206</v>
      </c>
      <c r="C515" s="212" t="s">
        <v>218</v>
      </c>
      <c r="D515" s="131">
        <v>7</v>
      </c>
      <c r="E515" s="125" t="s">
        <v>35</v>
      </c>
      <c r="F515" s="125">
        <v>1206005</v>
      </c>
      <c r="G515" s="125"/>
      <c r="H515" s="125"/>
      <c r="I515" s="125"/>
      <c r="J515" s="125">
        <v>11</v>
      </c>
      <c r="K515" s="125">
        <v>801</v>
      </c>
      <c r="L515" s="67" t="str">
        <f t="shared" si="70"/>
        <v>C-1206-0800-7-008-1206005---</v>
      </c>
      <c r="M515" s="14" t="s">
        <v>966</v>
      </c>
      <c r="N515" s="11">
        <v>287000000</v>
      </c>
      <c r="O515" s="143" t="s">
        <v>28</v>
      </c>
      <c r="P515" s="14" t="s">
        <v>465</v>
      </c>
      <c r="Q515" s="223" t="s">
        <v>453</v>
      </c>
      <c r="R515" s="223">
        <v>69</v>
      </c>
      <c r="S515" s="180" t="s">
        <v>919</v>
      </c>
      <c r="T515" s="180">
        <v>210</v>
      </c>
      <c r="U515" s="180" t="s">
        <v>455</v>
      </c>
      <c r="V515" s="180" t="s">
        <v>455</v>
      </c>
      <c r="W515" s="180" t="s">
        <v>455</v>
      </c>
      <c r="X515" s="186">
        <v>43917</v>
      </c>
      <c r="Y515" s="180"/>
      <c r="Z515" s="180"/>
      <c r="AA515" s="180"/>
      <c r="AB515" s="180"/>
    </row>
    <row r="516" spans="1:28" ht="49.5" x14ac:dyDescent="0.25">
      <c r="A516" s="211" t="s">
        <v>215</v>
      </c>
      <c r="B516" s="131">
        <v>1206</v>
      </c>
      <c r="C516" s="212" t="s">
        <v>218</v>
      </c>
      <c r="D516" s="131">
        <v>7</v>
      </c>
      <c r="E516" s="125" t="s">
        <v>35</v>
      </c>
      <c r="F516" s="125">
        <v>1206005</v>
      </c>
      <c r="G516" s="125"/>
      <c r="H516" s="125"/>
      <c r="I516" s="125"/>
      <c r="J516" s="125">
        <v>11</v>
      </c>
      <c r="K516" s="125">
        <v>802</v>
      </c>
      <c r="L516" s="67" t="str">
        <f t="shared" si="70"/>
        <v>C-1206-0800-7-008-1206005---</v>
      </c>
      <c r="M516" s="14" t="s">
        <v>390</v>
      </c>
      <c r="N516" s="11">
        <v>71443492</v>
      </c>
      <c r="O516" s="143" t="s">
        <v>28</v>
      </c>
      <c r="P516" s="14" t="s">
        <v>465</v>
      </c>
      <c r="Q516" s="223" t="s">
        <v>453</v>
      </c>
      <c r="R516" s="223">
        <v>70</v>
      </c>
      <c r="S516" s="180" t="s">
        <v>924</v>
      </c>
      <c r="T516" s="180">
        <v>90</v>
      </c>
      <c r="U516" s="180" t="s">
        <v>455</v>
      </c>
      <c r="V516" s="180" t="s">
        <v>455</v>
      </c>
      <c r="W516" s="180" t="s">
        <v>455</v>
      </c>
      <c r="X516" s="186">
        <v>43959</v>
      </c>
      <c r="Y516" s="180"/>
      <c r="Z516" s="180"/>
      <c r="AA516" s="180"/>
      <c r="AB516" s="180"/>
    </row>
    <row r="517" spans="1:28" s="65" customFormat="1" ht="31.5" x14ac:dyDescent="0.25">
      <c r="A517" s="206" t="s">
        <v>215</v>
      </c>
      <c r="B517" s="114">
        <v>1206</v>
      </c>
      <c r="C517" s="208" t="s">
        <v>218</v>
      </c>
      <c r="D517" s="114">
        <v>8</v>
      </c>
      <c r="E517" s="114"/>
      <c r="F517" s="114"/>
      <c r="G517" s="114"/>
      <c r="H517" s="114"/>
      <c r="I517" s="114"/>
      <c r="J517" s="114">
        <v>11</v>
      </c>
      <c r="K517" s="114"/>
      <c r="L517" s="115" t="str">
        <f t="shared" si="70"/>
        <v>C-1206-0800-8-----</v>
      </c>
      <c r="M517" s="124" t="s">
        <v>224</v>
      </c>
      <c r="N517" s="117">
        <f>+N518+N521</f>
        <v>989283926</v>
      </c>
      <c r="O517" s="156"/>
      <c r="P517" s="168"/>
      <c r="Q517" s="221"/>
      <c r="R517" s="221"/>
      <c r="S517" s="174"/>
      <c r="T517" s="174"/>
      <c r="U517" s="174"/>
      <c r="V517" s="174"/>
      <c r="W517" s="174"/>
      <c r="X517" s="174"/>
      <c r="Y517" s="174"/>
      <c r="Z517" s="174"/>
      <c r="AA517" s="174"/>
      <c r="AB517" s="174"/>
    </row>
    <row r="518" spans="1:28" s="7" customFormat="1" ht="33" x14ac:dyDescent="0.25">
      <c r="A518" s="206" t="s">
        <v>215</v>
      </c>
      <c r="B518" s="114">
        <v>1206</v>
      </c>
      <c r="C518" s="208" t="s">
        <v>218</v>
      </c>
      <c r="D518" s="114">
        <v>8</v>
      </c>
      <c r="E518" s="66" t="s">
        <v>41</v>
      </c>
      <c r="F518" s="66">
        <v>1206006</v>
      </c>
      <c r="G518" s="66"/>
      <c r="H518" s="66"/>
      <c r="I518" s="66"/>
      <c r="J518" s="114">
        <v>11</v>
      </c>
      <c r="K518" s="66"/>
      <c r="L518" s="67" t="str">
        <f t="shared" si="70"/>
        <v>C-1206-0800-8-004-1206006---</v>
      </c>
      <c r="M518" s="13" t="s">
        <v>221</v>
      </c>
      <c r="N518" s="10">
        <f>+N519</f>
        <v>589283926</v>
      </c>
      <c r="O518" s="157"/>
      <c r="P518" s="169"/>
      <c r="Q518" s="221"/>
      <c r="R518" s="221"/>
      <c r="S518" s="179"/>
      <c r="T518" s="179"/>
      <c r="U518" s="179"/>
      <c r="V518" s="179"/>
      <c r="W518" s="179"/>
      <c r="X518" s="179"/>
      <c r="Y518" s="179"/>
      <c r="Z518" s="179"/>
      <c r="AA518" s="179"/>
      <c r="AB518" s="179"/>
    </row>
    <row r="519" spans="1:28" s="7" customFormat="1" ht="33" x14ac:dyDescent="0.25">
      <c r="A519" s="206" t="s">
        <v>215</v>
      </c>
      <c r="B519" s="114">
        <v>1206</v>
      </c>
      <c r="C519" s="208" t="s">
        <v>218</v>
      </c>
      <c r="D519" s="114">
        <v>8</v>
      </c>
      <c r="E519" s="66" t="s">
        <v>41</v>
      </c>
      <c r="F519" s="66">
        <v>1206006</v>
      </c>
      <c r="G519" s="66"/>
      <c r="H519" s="66"/>
      <c r="I519" s="66"/>
      <c r="J519" s="114">
        <v>11</v>
      </c>
      <c r="K519" s="66"/>
      <c r="L519" s="67" t="str">
        <f t="shared" si="70"/>
        <v>C-1206-0800-8-004-1206006---</v>
      </c>
      <c r="M519" s="13" t="s">
        <v>42</v>
      </c>
      <c r="N519" s="10">
        <f>+N520</f>
        <v>589283926</v>
      </c>
      <c r="O519" s="157"/>
      <c r="P519" s="169"/>
      <c r="Q519" s="221"/>
      <c r="R519" s="221"/>
      <c r="S519" s="179"/>
      <c r="T519" s="179"/>
      <c r="U519" s="179"/>
      <c r="V519" s="179"/>
      <c r="W519" s="179"/>
      <c r="X519" s="179"/>
      <c r="Y519" s="179"/>
      <c r="Z519" s="179"/>
      <c r="AA519" s="179"/>
      <c r="AB519" s="179"/>
    </row>
    <row r="520" spans="1:28" s="7" customFormat="1" ht="33" x14ac:dyDescent="0.25">
      <c r="A520" s="211" t="s">
        <v>215</v>
      </c>
      <c r="B520" s="131">
        <v>1206</v>
      </c>
      <c r="C520" s="212" t="s">
        <v>218</v>
      </c>
      <c r="D520" s="131">
        <v>8</v>
      </c>
      <c r="E520" s="125" t="s">
        <v>41</v>
      </c>
      <c r="F520" s="125">
        <v>1206006</v>
      </c>
      <c r="G520" s="15"/>
      <c r="H520" s="15"/>
      <c r="I520" s="15"/>
      <c r="J520" s="125">
        <v>11</v>
      </c>
      <c r="K520" s="12">
        <v>803</v>
      </c>
      <c r="L520" s="8" t="str">
        <f t="shared" si="70"/>
        <v>C-1206-0800-8-004-1206006---</v>
      </c>
      <c r="M520" s="14" t="s">
        <v>391</v>
      </c>
      <c r="N520" s="11">
        <v>589283926</v>
      </c>
      <c r="O520" s="141" t="s">
        <v>48</v>
      </c>
      <c r="P520" s="161" t="s">
        <v>48</v>
      </c>
      <c r="Q520" s="223" t="s">
        <v>947</v>
      </c>
      <c r="R520" s="221">
        <v>71</v>
      </c>
      <c r="S520" s="180" t="s">
        <v>924</v>
      </c>
      <c r="T520" s="180">
        <v>60</v>
      </c>
      <c r="U520" s="180" t="s">
        <v>455</v>
      </c>
      <c r="V520" s="180" t="s">
        <v>455</v>
      </c>
      <c r="W520" s="180" t="s">
        <v>455</v>
      </c>
      <c r="X520" s="186">
        <v>43917</v>
      </c>
      <c r="Y520" s="179"/>
      <c r="Z520" s="179"/>
      <c r="AA520" s="179"/>
      <c r="AB520" s="179"/>
    </row>
    <row r="521" spans="1:28" s="7" customFormat="1" ht="33" x14ac:dyDescent="0.25">
      <c r="A521" s="206" t="s">
        <v>215</v>
      </c>
      <c r="B521" s="114">
        <v>1206</v>
      </c>
      <c r="C521" s="208" t="s">
        <v>218</v>
      </c>
      <c r="D521" s="114">
        <v>8</v>
      </c>
      <c r="E521" s="66" t="s">
        <v>35</v>
      </c>
      <c r="F521" s="66">
        <v>1206007</v>
      </c>
      <c r="G521" s="66"/>
      <c r="H521" s="66"/>
      <c r="I521" s="66"/>
      <c r="J521" s="114">
        <v>11</v>
      </c>
      <c r="K521" s="66"/>
      <c r="L521" s="67" t="str">
        <f t="shared" si="70"/>
        <v>C-1206-0800-8-008-1206007---</v>
      </c>
      <c r="M521" s="13" t="s">
        <v>394</v>
      </c>
      <c r="N521" s="10">
        <f>+N522</f>
        <v>400000000</v>
      </c>
      <c r="O521" s="157"/>
      <c r="P521" s="141"/>
      <c r="Q521" s="221"/>
      <c r="R521" s="221"/>
      <c r="S521" s="179"/>
      <c r="T521" s="179"/>
      <c r="U521" s="179"/>
      <c r="V521" s="179"/>
      <c r="W521" s="179"/>
      <c r="X521" s="179"/>
      <c r="Y521" s="179"/>
      <c r="Z521" s="179"/>
      <c r="AA521" s="179"/>
      <c r="AB521" s="179"/>
    </row>
    <row r="522" spans="1:28" s="7" customFormat="1" ht="33" x14ac:dyDescent="0.25">
      <c r="A522" s="206" t="s">
        <v>215</v>
      </c>
      <c r="B522" s="114">
        <v>1206</v>
      </c>
      <c r="C522" s="208" t="s">
        <v>218</v>
      </c>
      <c r="D522" s="114">
        <v>8</v>
      </c>
      <c r="E522" s="66" t="s">
        <v>35</v>
      </c>
      <c r="F522" s="66">
        <v>1206007</v>
      </c>
      <c r="G522" s="66"/>
      <c r="H522" s="66"/>
      <c r="I522" s="66"/>
      <c r="J522" s="114">
        <v>11</v>
      </c>
      <c r="K522" s="66"/>
      <c r="L522" s="67" t="str">
        <f t="shared" si="70"/>
        <v>C-1206-0800-8-008-1206007---</v>
      </c>
      <c r="M522" s="13" t="s">
        <v>120</v>
      </c>
      <c r="N522" s="10">
        <f>SUM(N523:N525)</f>
        <v>400000000</v>
      </c>
      <c r="O522" s="157"/>
      <c r="P522" s="141"/>
      <c r="Q522" s="221"/>
      <c r="R522" s="221"/>
      <c r="S522" s="179"/>
      <c r="T522" s="179"/>
      <c r="U522" s="179"/>
      <c r="V522" s="179"/>
      <c r="W522" s="179"/>
      <c r="X522" s="179"/>
      <c r="Y522" s="179"/>
      <c r="Z522" s="179"/>
      <c r="AA522" s="179"/>
      <c r="AB522" s="179"/>
    </row>
    <row r="523" spans="1:28" s="366" customFormat="1" ht="33" x14ac:dyDescent="0.25">
      <c r="A523" s="211" t="s">
        <v>215</v>
      </c>
      <c r="B523" s="131">
        <v>1206</v>
      </c>
      <c r="C523" s="212" t="s">
        <v>218</v>
      </c>
      <c r="D523" s="131">
        <v>8</v>
      </c>
      <c r="E523" s="125" t="s">
        <v>35</v>
      </c>
      <c r="F523" s="125">
        <v>1206007</v>
      </c>
      <c r="G523" s="12"/>
      <c r="H523" s="12"/>
      <c r="I523" s="12"/>
      <c r="J523" s="125">
        <v>11</v>
      </c>
      <c r="K523" s="12">
        <v>804</v>
      </c>
      <c r="L523" s="8" t="str">
        <f t="shared" ref="L523" si="76">CONCATENATE(A523,"-",B523,"-",C523,"-",D523,"-",E523,"-",F523,"-",G523,"-",H523,"-",I523)</f>
        <v>C-1206-0800-8-008-1206007---</v>
      </c>
      <c r="M523" s="14" t="s">
        <v>1004</v>
      </c>
      <c r="N523" s="11">
        <v>195000000</v>
      </c>
      <c r="O523" s="141" t="s">
        <v>48</v>
      </c>
      <c r="P523" s="161" t="s">
        <v>48</v>
      </c>
      <c r="Q523" s="223" t="s">
        <v>453</v>
      </c>
      <c r="R523" s="223">
        <v>72</v>
      </c>
      <c r="S523" s="186" t="s">
        <v>917</v>
      </c>
      <c r="T523" s="180">
        <v>270</v>
      </c>
      <c r="U523" s="180" t="s">
        <v>455</v>
      </c>
      <c r="V523" s="180" t="s">
        <v>447</v>
      </c>
      <c r="W523" s="180" t="s">
        <v>447</v>
      </c>
      <c r="X523" s="186">
        <v>43845</v>
      </c>
      <c r="Y523" s="180"/>
      <c r="Z523" s="180"/>
      <c r="AA523" s="180"/>
      <c r="AB523" s="180"/>
    </row>
    <row r="524" spans="1:28" ht="33" x14ac:dyDescent="0.25">
      <c r="A524" s="211" t="s">
        <v>215</v>
      </c>
      <c r="B524" s="131">
        <v>1206</v>
      </c>
      <c r="C524" s="212" t="s">
        <v>218</v>
      </c>
      <c r="D524" s="131">
        <v>8</v>
      </c>
      <c r="E524" s="125" t="s">
        <v>35</v>
      </c>
      <c r="F524" s="125">
        <v>1206007</v>
      </c>
      <c r="G524" s="12"/>
      <c r="H524" s="12"/>
      <c r="I524" s="12"/>
      <c r="J524" s="125">
        <v>11</v>
      </c>
      <c r="K524" s="12">
        <v>812</v>
      </c>
      <c r="L524" s="8" t="str">
        <f t="shared" si="70"/>
        <v>C-1206-0800-8-008-1206007---</v>
      </c>
      <c r="M524" s="14" t="s">
        <v>1005</v>
      </c>
      <c r="N524" s="11">
        <v>65000000</v>
      </c>
      <c r="O524" s="141" t="s">
        <v>48</v>
      </c>
      <c r="P524" s="161" t="s">
        <v>48</v>
      </c>
      <c r="Q524" s="223" t="s">
        <v>453</v>
      </c>
      <c r="R524" s="223">
        <v>72</v>
      </c>
      <c r="S524" s="186">
        <v>43832</v>
      </c>
      <c r="T524" s="180"/>
      <c r="U524" s="180" t="s">
        <v>455</v>
      </c>
      <c r="V524" s="180" t="s">
        <v>447</v>
      </c>
      <c r="W524" s="180" t="s">
        <v>447</v>
      </c>
      <c r="X524" s="186">
        <v>43845</v>
      </c>
      <c r="Y524" s="180"/>
      <c r="Z524" s="180"/>
      <c r="AA524" s="180"/>
      <c r="AB524" s="180"/>
    </row>
    <row r="525" spans="1:28" ht="33" x14ac:dyDescent="0.25">
      <c r="A525" s="211" t="s">
        <v>215</v>
      </c>
      <c r="B525" s="131">
        <v>1206</v>
      </c>
      <c r="C525" s="212" t="s">
        <v>218</v>
      </c>
      <c r="D525" s="131">
        <v>8</v>
      </c>
      <c r="E525" s="125" t="s">
        <v>35</v>
      </c>
      <c r="F525" s="125">
        <v>1206007</v>
      </c>
      <c r="G525" s="12"/>
      <c r="H525" s="12"/>
      <c r="I525" s="12"/>
      <c r="J525" s="125">
        <v>11</v>
      </c>
      <c r="K525" s="12">
        <v>805</v>
      </c>
      <c r="L525" s="8" t="str">
        <f t="shared" si="70"/>
        <v>C-1206-0800-8-008-1206007---</v>
      </c>
      <c r="M525" s="14" t="s">
        <v>393</v>
      </c>
      <c r="N525" s="11">
        <v>140000000</v>
      </c>
      <c r="O525" s="141" t="s">
        <v>48</v>
      </c>
      <c r="P525" s="161" t="s">
        <v>48</v>
      </c>
      <c r="Q525" s="223" t="s">
        <v>453</v>
      </c>
      <c r="R525" s="223">
        <v>73</v>
      </c>
      <c r="S525" s="180" t="s">
        <v>945</v>
      </c>
      <c r="T525" s="180">
        <v>300</v>
      </c>
      <c r="U525" s="180"/>
      <c r="V525" s="180"/>
      <c r="W525" s="180"/>
      <c r="X525" s="186">
        <v>43861</v>
      </c>
      <c r="Y525" s="180"/>
      <c r="Z525" s="180"/>
      <c r="AA525" s="180"/>
      <c r="AB525" s="180"/>
    </row>
    <row r="526" spans="1:28" s="65" customFormat="1" ht="31.5" x14ac:dyDescent="0.25">
      <c r="A526" s="206" t="s">
        <v>215</v>
      </c>
      <c r="B526" s="114">
        <v>1206</v>
      </c>
      <c r="C526" s="208" t="s">
        <v>218</v>
      </c>
      <c r="D526" s="114">
        <v>9</v>
      </c>
      <c r="E526" s="114"/>
      <c r="F526" s="114"/>
      <c r="G526" s="114"/>
      <c r="H526" s="114"/>
      <c r="I526" s="114"/>
      <c r="J526" s="114">
        <v>11</v>
      </c>
      <c r="K526" s="114"/>
      <c r="L526" s="115" t="str">
        <f t="shared" si="70"/>
        <v>C-1206-0800-9-----</v>
      </c>
      <c r="M526" s="124" t="s">
        <v>225</v>
      </c>
      <c r="N526" s="117">
        <f>+N527</f>
        <v>285000000</v>
      </c>
      <c r="O526" s="156"/>
      <c r="P526" s="168"/>
      <c r="Q526" s="221"/>
      <c r="R526" s="221"/>
      <c r="S526" s="174"/>
      <c r="T526" s="174"/>
      <c r="U526" s="174"/>
      <c r="V526" s="174"/>
      <c r="W526" s="174"/>
      <c r="X526" s="174"/>
      <c r="Y526" s="174"/>
      <c r="Z526" s="174"/>
      <c r="AA526" s="174"/>
      <c r="AB526" s="174"/>
    </row>
    <row r="527" spans="1:28" s="7" customFormat="1" ht="33" x14ac:dyDescent="0.25">
      <c r="A527" s="206" t="s">
        <v>215</v>
      </c>
      <c r="B527" s="114">
        <v>1206</v>
      </c>
      <c r="C527" s="208" t="s">
        <v>218</v>
      </c>
      <c r="D527" s="114">
        <v>9</v>
      </c>
      <c r="E527" s="66" t="s">
        <v>35</v>
      </c>
      <c r="F527" s="66">
        <v>1206005</v>
      </c>
      <c r="G527" s="66"/>
      <c r="H527" s="66"/>
      <c r="I527" s="66"/>
      <c r="J527" s="114">
        <v>11</v>
      </c>
      <c r="K527" s="66"/>
      <c r="L527" s="67" t="str">
        <f t="shared" si="70"/>
        <v>C-1206-0800-9-008-1206005---</v>
      </c>
      <c r="M527" s="13" t="s">
        <v>389</v>
      </c>
      <c r="N527" s="10">
        <f>+N528</f>
        <v>285000000</v>
      </c>
      <c r="O527" s="157"/>
      <c r="P527" s="169"/>
      <c r="Q527" s="221"/>
      <c r="R527" s="221"/>
      <c r="S527" s="179"/>
      <c r="T527" s="179"/>
      <c r="U527" s="179"/>
      <c r="V527" s="179"/>
      <c r="W527" s="179"/>
      <c r="X527" s="179"/>
      <c r="Y527" s="179"/>
      <c r="Z527" s="179"/>
      <c r="AA527" s="179"/>
      <c r="AB527" s="179"/>
    </row>
    <row r="528" spans="1:28" s="7" customFormat="1" ht="33" x14ac:dyDescent="0.25">
      <c r="A528" s="206" t="s">
        <v>215</v>
      </c>
      <c r="B528" s="114">
        <v>1206</v>
      </c>
      <c r="C528" s="208" t="s">
        <v>218</v>
      </c>
      <c r="D528" s="114">
        <v>9</v>
      </c>
      <c r="E528" s="66" t="s">
        <v>35</v>
      </c>
      <c r="F528" s="66">
        <v>1206005</v>
      </c>
      <c r="G528" s="66"/>
      <c r="H528" s="66"/>
      <c r="I528" s="66"/>
      <c r="J528" s="114">
        <v>11</v>
      </c>
      <c r="K528" s="66"/>
      <c r="L528" s="67" t="str">
        <f t="shared" si="70"/>
        <v>C-1206-0800-9-008-1206005---</v>
      </c>
      <c r="M528" s="13" t="s">
        <v>120</v>
      </c>
      <c r="N528" s="10">
        <f>SUM(N529:N530)</f>
        <v>285000000</v>
      </c>
      <c r="O528" s="157"/>
      <c r="P528" s="169"/>
      <c r="Q528" s="221"/>
      <c r="R528" s="221"/>
      <c r="S528" s="179"/>
      <c r="T528" s="179"/>
      <c r="U528" s="179"/>
      <c r="V528" s="179"/>
      <c r="W528" s="179"/>
      <c r="X528" s="179"/>
      <c r="Y528" s="179"/>
      <c r="Z528" s="179"/>
      <c r="AA528" s="179"/>
      <c r="AB528" s="179"/>
    </row>
    <row r="529" spans="1:28" ht="33" x14ac:dyDescent="0.25">
      <c r="A529" s="211" t="s">
        <v>215</v>
      </c>
      <c r="B529" s="131">
        <v>1206</v>
      </c>
      <c r="C529" s="212" t="s">
        <v>218</v>
      </c>
      <c r="D529" s="131">
        <v>9</v>
      </c>
      <c r="E529" s="125" t="s">
        <v>35</v>
      </c>
      <c r="F529" s="125">
        <v>1206005</v>
      </c>
      <c r="G529" s="12"/>
      <c r="H529" s="12"/>
      <c r="I529" s="12"/>
      <c r="J529" s="125">
        <v>11</v>
      </c>
      <c r="K529" s="12">
        <v>806</v>
      </c>
      <c r="L529" s="8" t="str">
        <f t="shared" si="70"/>
        <v>C-1206-0800-9-008-1206005---</v>
      </c>
      <c r="M529" s="14" t="s">
        <v>395</v>
      </c>
      <c r="N529" s="11">
        <v>137000000</v>
      </c>
      <c r="O529" s="141" t="s">
        <v>48</v>
      </c>
      <c r="P529" s="161" t="s">
        <v>48</v>
      </c>
      <c r="Q529" s="224" t="s">
        <v>960</v>
      </c>
      <c r="R529" s="223">
        <v>74</v>
      </c>
      <c r="S529" s="180" t="s">
        <v>1068</v>
      </c>
      <c r="T529" s="180">
        <v>180</v>
      </c>
      <c r="U529" s="180"/>
      <c r="V529" s="180"/>
      <c r="W529" s="180"/>
      <c r="X529" s="180"/>
      <c r="Y529" s="180"/>
      <c r="Z529" s="180"/>
      <c r="AA529" s="180"/>
      <c r="AB529" s="180"/>
    </row>
    <row r="530" spans="1:28" ht="33" x14ac:dyDescent="0.25">
      <c r="A530" s="211" t="s">
        <v>215</v>
      </c>
      <c r="B530" s="131">
        <v>1206</v>
      </c>
      <c r="C530" s="212" t="s">
        <v>218</v>
      </c>
      <c r="D530" s="131">
        <v>9</v>
      </c>
      <c r="E530" s="125" t="s">
        <v>35</v>
      </c>
      <c r="F530" s="125">
        <v>1206005</v>
      </c>
      <c r="G530" s="12"/>
      <c r="H530" s="12"/>
      <c r="I530" s="12"/>
      <c r="J530" s="125">
        <v>11</v>
      </c>
      <c r="K530" s="12">
        <v>807</v>
      </c>
      <c r="L530" s="8" t="str">
        <f t="shared" si="70"/>
        <v>C-1206-0800-9-008-1206005---</v>
      </c>
      <c r="M530" s="14" t="s">
        <v>396</v>
      </c>
      <c r="N530" s="11">
        <v>148000000</v>
      </c>
      <c r="O530" s="141" t="s">
        <v>48</v>
      </c>
      <c r="P530" s="161" t="s">
        <v>48</v>
      </c>
      <c r="Q530" s="224" t="s">
        <v>960</v>
      </c>
      <c r="R530" s="223">
        <v>74</v>
      </c>
      <c r="S530" s="180" t="s">
        <v>1068</v>
      </c>
      <c r="T530" s="180">
        <v>180</v>
      </c>
      <c r="U530" s="180"/>
      <c r="V530" s="180"/>
      <c r="W530" s="180"/>
      <c r="X530" s="180"/>
      <c r="Y530" s="180"/>
      <c r="Z530" s="180"/>
      <c r="AA530" s="180"/>
      <c r="AB530" s="180"/>
    </row>
    <row r="531" spans="1:28" s="65" customFormat="1" ht="63" x14ac:dyDescent="0.25">
      <c r="A531" s="206" t="s">
        <v>215</v>
      </c>
      <c r="B531" s="114">
        <v>1206</v>
      </c>
      <c r="C531" s="208" t="s">
        <v>218</v>
      </c>
      <c r="D531" s="114">
        <v>10</v>
      </c>
      <c r="E531" s="114"/>
      <c r="F531" s="114"/>
      <c r="G531" s="114"/>
      <c r="H531" s="114"/>
      <c r="I531" s="114"/>
      <c r="J531" s="114">
        <v>11</v>
      </c>
      <c r="K531" s="114"/>
      <c r="L531" s="115" t="str">
        <f t="shared" si="70"/>
        <v>C-1206-0800-10-----</v>
      </c>
      <c r="M531" s="124" t="s">
        <v>226</v>
      </c>
      <c r="N531" s="117">
        <f>+N532+N537</f>
        <v>186800400</v>
      </c>
      <c r="O531" s="156"/>
      <c r="P531" s="168"/>
      <c r="Q531" s="221"/>
      <c r="R531" s="221"/>
      <c r="S531" s="174"/>
      <c r="T531" s="174"/>
      <c r="U531" s="174"/>
      <c r="V531" s="174"/>
      <c r="W531" s="174"/>
      <c r="X531" s="174"/>
      <c r="Y531" s="174"/>
      <c r="Z531" s="174"/>
      <c r="AA531" s="174"/>
      <c r="AB531" s="174"/>
    </row>
    <row r="532" spans="1:28" s="7" customFormat="1" ht="33" x14ac:dyDescent="0.25">
      <c r="A532" s="206" t="s">
        <v>215</v>
      </c>
      <c r="B532" s="114">
        <v>1206</v>
      </c>
      <c r="C532" s="208" t="s">
        <v>218</v>
      </c>
      <c r="D532" s="114">
        <v>10</v>
      </c>
      <c r="E532" s="66" t="s">
        <v>425</v>
      </c>
      <c r="F532" s="209" t="s">
        <v>227</v>
      </c>
      <c r="G532" s="66"/>
      <c r="H532" s="66"/>
      <c r="I532" s="66"/>
      <c r="J532" s="66">
        <v>11</v>
      </c>
      <c r="K532" s="66"/>
      <c r="L532" s="67" t="str">
        <f t="shared" si="70"/>
        <v>C-1206-0800-10-003
004-1206008---</v>
      </c>
      <c r="M532" s="17" t="s">
        <v>228</v>
      </c>
      <c r="N532" s="10">
        <f>+N533+N535</f>
        <v>184401600</v>
      </c>
      <c r="O532" s="157"/>
      <c r="P532" s="169"/>
      <c r="Q532" s="221"/>
      <c r="R532" s="221"/>
      <c r="S532" s="179"/>
      <c r="T532" s="179"/>
      <c r="U532" s="179"/>
      <c r="V532" s="179"/>
      <c r="W532" s="179"/>
      <c r="X532" s="179"/>
      <c r="Y532" s="179"/>
      <c r="Z532" s="179"/>
      <c r="AA532" s="179"/>
      <c r="AB532" s="179"/>
    </row>
    <row r="533" spans="1:28" s="7" customFormat="1" ht="32.25" customHeight="1" x14ac:dyDescent="0.25">
      <c r="A533" s="206" t="s">
        <v>215</v>
      </c>
      <c r="B533" s="114">
        <v>1206</v>
      </c>
      <c r="C533" s="208" t="s">
        <v>218</v>
      </c>
      <c r="D533" s="114">
        <v>10</v>
      </c>
      <c r="E533" s="66" t="s">
        <v>33</v>
      </c>
      <c r="F533" s="209" t="s">
        <v>227</v>
      </c>
      <c r="G533" s="66"/>
      <c r="H533" s="66"/>
      <c r="I533" s="66"/>
      <c r="J533" s="66">
        <v>11</v>
      </c>
      <c r="K533" s="66"/>
      <c r="L533" s="67" t="str">
        <f t="shared" si="70"/>
        <v>C-1206-0800-10-003-1206008---</v>
      </c>
      <c r="M533" s="13" t="s">
        <v>34</v>
      </c>
      <c r="N533" s="10">
        <f>+N534</f>
        <v>19551600</v>
      </c>
      <c r="O533" s="157"/>
      <c r="P533" s="169"/>
      <c r="Q533" s="221"/>
      <c r="R533" s="221"/>
      <c r="S533" s="179"/>
      <c r="T533" s="179"/>
      <c r="U533" s="179"/>
      <c r="V533" s="179"/>
      <c r="W533" s="179"/>
      <c r="X533" s="179"/>
      <c r="Y533" s="179"/>
      <c r="Z533" s="179"/>
      <c r="AA533" s="179"/>
      <c r="AB533" s="179"/>
    </row>
    <row r="534" spans="1:28" s="7" customFormat="1" ht="33" x14ac:dyDescent="0.25">
      <c r="A534" s="211" t="s">
        <v>215</v>
      </c>
      <c r="B534" s="131">
        <v>1206</v>
      </c>
      <c r="C534" s="212" t="s">
        <v>218</v>
      </c>
      <c r="D534" s="131">
        <v>10</v>
      </c>
      <c r="E534" s="125" t="s">
        <v>33</v>
      </c>
      <c r="F534" s="213" t="s">
        <v>227</v>
      </c>
      <c r="G534" s="15"/>
      <c r="H534" s="15"/>
      <c r="I534" s="15"/>
      <c r="J534" s="125">
        <v>11</v>
      </c>
      <c r="K534" s="12">
        <v>808</v>
      </c>
      <c r="L534" s="8" t="str">
        <f t="shared" si="70"/>
        <v>C-1206-0800-10-003-1206008---</v>
      </c>
      <c r="M534" s="14" t="s">
        <v>229</v>
      </c>
      <c r="N534" s="11">
        <v>19551600</v>
      </c>
      <c r="O534" s="141" t="s">
        <v>37</v>
      </c>
      <c r="P534" s="161" t="s">
        <v>469</v>
      </c>
      <c r="Q534" s="223" t="s">
        <v>439</v>
      </c>
      <c r="R534" s="223">
        <v>1</v>
      </c>
      <c r="S534" s="180" t="s">
        <v>935</v>
      </c>
      <c r="T534" s="180">
        <v>90</v>
      </c>
      <c r="U534" s="180" t="s">
        <v>455</v>
      </c>
      <c r="V534" s="180" t="s">
        <v>455</v>
      </c>
      <c r="W534" s="180" t="s">
        <v>455</v>
      </c>
      <c r="X534" s="186">
        <v>43903</v>
      </c>
      <c r="Y534" s="179"/>
      <c r="Z534" s="179"/>
      <c r="AA534" s="179"/>
      <c r="AB534" s="179"/>
    </row>
    <row r="535" spans="1:28" s="7" customFormat="1" ht="33" x14ac:dyDescent="0.25">
      <c r="A535" s="206" t="s">
        <v>215</v>
      </c>
      <c r="B535" s="114">
        <v>1206</v>
      </c>
      <c r="C535" s="208" t="s">
        <v>218</v>
      </c>
      <c r="D535" s="114">
        <v>10</v>
      </c>
      <c r="E535" s="66" t="s">
        <v>41</v>
      </c>
      <c r="F535" s="209" t="s">
        <v>227</v>
      </c>
      <c r="G535" s="66"/>
      <c r="H535" s="66"/>
      <c r="I535" s="66"/>
      <c r="J535" s="66">
        <v>11</v>
      </c>
      <c r="K535" s="125"/>
      <c r="L535" s="67" t="str">
        <f t="shared" si="70"/>
        <v>C-1206-0800-10-004-1206008---</v>
      </c>
      <c r="M535" s="13" t="s">
        <v>42</v>
      </c>
      <c r="N535" s="10">
        <f>+N536</f>
        <v>164850000</v>
      </c>
      <c r="O535" s="157"/>
      <c r="P535" s="169"/>
      <c r="Q535" s="221"/>
      <c r="R535" s="221"/>
      <c r="S535" s="179"/>
      <c r="T535" s="179"/>
      <c r="U535" s="179"/>
      <c r="V535" s="179"/>
      <c r="W535" s="179"/>
      <c r="X535" s="179"/>
      <c r="Y535" s="179"/>
      <c r="Z535" s="179"/>
      <c r="AA535" s="179"/>
      <c r="AB535" s="179"/>
    </row>
    <row r="536" spans="1:28" s="7" customFormat="1" ht="49.5" x14ac:dyDescent="0.25">
      <c r="A536" s="211" t="s">
        <v>215</v>
      </c>
      <c r="B536" s="131">
        <v>1206</v>
      </c>
      <c r="C536" s="212" t="s">
        <v>218</v>
      </c>
      <c r="D536" s="131">
        <v>10</v>
      </c>
      <c r="E536" s="125" t="s">
        <v>41</v>
      </c>
      <c r="F536" s="213" t="s">
        <v>227</v>
      </c>
      <c r="G536" s="66"/>
      <c r="H536" s="66"/>
      <c r="I536" s="66"/>
      <c r="J536" s="125">
        <v>11</v>
      </c>
      <c r="K536" s="125">
        <v>809</v>
      </c>
      <c r="L536" s="67" t="str">
        <f t="shared" si="70"/>
        <v>C-1206-0800-10-004-1206008---</v>
      </c>
      <c r="M536" s="14" t="s">
        <v>230</v>
      </c>
      <c r="N536" s="11">
        <v>164850000</v>
      </c>
      <c r="O536" s="141" t="s">
        <v>37</v>
      </c>
      <c r="P536" s="161" t="s">
        <v>48</v>
      </c>
      <c r="Q536" s="223" t="s">
        <v>443</v>
      </c>
      <c r="R536" s="223">
        <v>75</v>
      </c>
      <c r="S536" s="180" t="s">
        <v>919</v>
      </c>
      <c r="T536" s="180">
        <v>180</v>
      </c>
      <c r="U536" s="180" t="s">
        <v>455</v>
      </c>
      <c r="V536" s="180" t="s">
        <v>455</v>
      </c>
      <c r="W536" s="180" t="s">
        <v>455</v>
      </c>
      <c r="X536" s="186">
        <v>43868</v>
      </c>
      <c r="Y536" s="179"/>
      <c r="Z536" s="179"/>
      <c r="AA536" s="179"/>
      <c r="AB536" s="179"/>
    </row>
    <row r="537" spans="1:28" s="7" customFormat="1" ht="33" x14ac:dyDescent="0.25">
      <c r="A537" s="206" t="s">
        <v>215</v>
      </c>
      <c r="B537" s="114">
        <v>1206</v>
      </c>
      <c r="C537" s="208" t="s">
        <v>218</v>
      </c>
      <c r="D537" s="114">
        <v>10</v>
      </c>
      <c r="E537" s="15" t="s">
        <v>41</v>
      </c>
      <c r="F537" s="66" t="s">
        <v>222</v>
      </c>
      <c r="G537" s="66"/>
      <c r="H537" s="66"/>
      <c r="I537" s="66"/>
      <c r="J537" s="125">
        <v>11</v>
      </c>
      <c r="K537" s="125"/>
      <c r="L537" s="67" t="str">
        <f t="shared" si="70"/>
        <v>C-1206-0800-10-004-1206007---</v>
      </c>
      <c r="M537" s="13" t="s">
        <v>223</v>
      </c>
      <c r="N537" s="10">
        <f>+N538</f>
        <v>2398800</v>
      </c>
      <c r="O537" s="157"/>
      <c r="P537" s="169"/>
      <c r="Q537" s="221"/>
      <c r="R537" s="221"/>
      <c r="S537" s="179"/>
      <c r="T537" s="179"/>
      <c r="U537" s="179"/>
      <c r="V537" s="179"/>
      <c r="W537" s="179"/>
      <c r="X537" s="179"/>
      <c r="Y537" s="179"/>
      <c r="Z537" s="179"/>
      <c r="AA537" s="179"/>
      <c r="AB537" s="179"/>
    </row>
    <row r="538" spans="1:28" s="7" customFormat="1" ht="25.5" x14ac:dyDescent="0.25">
      <c r="A538" s="206" t="s">
        <v>215</v>
      </c>
      <c r="B538" s="114">
        <v>1206</v>
      </c>
      <c r="C538" s="208" t="s">
        <v>218</v>
      </c>
      <c r="D538" s="114">
        <v>10</v>
      </c>
      <c r="E538" s="15" t="s">
        <v>41</v>
      </c>
      <c r="F538" s="15" t="s">
        <v>222</v>
      </c>
      <c r="G538" s="15"/>
      <c r="H538" s="15"/>
      <c r="I538" s="15"/>
      <c r="J538" s="66">
        <v>11</v>
      </c>
      <c r="K538" s="12"/>
      <c r="L538" s="8" t="str">
        <f t="shared" ref="L538:L545" si="77">CONCATENATE(A538,"-",B538,"-",C538,"-",D538,"-",E538,"-",F538,"-",G538,"-",H538,"-",I538)</f>
        <v>C-1206-0800-10-004-1206007---</v>
      </c>
      <c r="M538" s="13" t="s">
        <v>42</v>
      </c>
      <c r="N538" s="10">
        <f>+N539</f>
        <v>2398800</v>
      </c>
      <c r="O538" s="158"/>
      <c r="P538" s="170"/>
      <c r="Q538" s="221"/>
      <c r="R538" s="221"/>
      <c r="S538" s="179"/>
      <c r="T538" s="179"/>
      <c r="U538" s="179"/>
      <c r="V538" s="179"/>
      <c r="W538" s="179"/>
      <c r="X538" s="179"/>
      <c r="Y538" s="179"/>
      <c r="Z538" s="179"/>
      <c r="AA538" s="179"/>
      <c r="AB538" s="179"/>
    </row>
    <row r="539" spans="1:28" s="7" customFormat="1" ht="49.5" x14ac:dyDescent="0.25">
      <c r="A539" s="211" t="s">
        <v>215</v>
      </c>
      <c r="B539" s="131">
        <v>1206</v>
      </c>
      <c r="C539" s="212" t="s">
        <v>218</v>
      </c>
      <c r="D539" s="131">
        <v>10</v>
      </c>
      <c r="E539" s="12" t="s">
        <v>41</v>
      </c>
      <c r="F539" s="12" t="s">
        <v>222</v>
      </c>
      <c r="G539" s="15"/>
      <c r="H539" s="15"/>
      <c r="I539" s="15"/>
      <c r="J539" s="125">
        <v>11</v>
      </c>
      <c r="K539" s="12">
        <v>810</v>
      </c>
      <c r="L539" s="8" t="str">
        <f t="shared" si="77"/>
        <v>C-1206-0800-10-004-1206007---</v>
      </c>
      <c r="M539" s="14" t="s">
        <v>397</v>
      </c>
      <c r="N539" s="11">
        <v>2398800</v>
      </c>
      <c r="O539" s="141" t="s">
        <v>37</v>
      </c>
      <c r="P539" s="161" t="s">
        <v>48</v>
      </c>
      <c r="Q539" s="223" t="s">
        <v>443</v>
      </c>
      <c r="R539" s="223">
        <v>75</v>
      </c>
      <c r="S539" s="180" t="s">
        <v>919</v>
      </c>
      <c r="T539" s="180">
        <v>180</v>
      </c>
      <c r="U539" s="180" t="s">
        <v>455</v>
      </c>
      <c r="V539" s="180" t="s">
        <v>455</v>
      </c>
      <c r="W539" s="180" t="s">
        <v>455</v>
      </c>
      <c r="X539" s="186">
        <v>43868</v>
      </c>
      <c r="Y539" s="179"/>
      <c r="Z539" s="179"/>
      <c r="AA539" s="179"/>
      <c r="AB539" s="179"/>
    </row>
    <row r="540" spans="1:28" s="79" customFormat="1" ht="49.5" customHeight="1" x14ac:dyDescent="0.3">
      <c r="A540" s="204" t="s">
        <v>215</v>
      </c>
      <c r="B540" s="75">
        <v>1299</v>
      </c>
      <c r="C540" s="75"/>
      <c r="D540" s="75"/>
      <c r="E540" s="75"/>
      <c r="F540" s="75"/>
      <c r="G540" s="75"/>
      <c r="H540" s="75"/>
      <c r="I540" s="75"/>
      <c r="J540" s="75">
        <v>11</v>
      </c>
      <c r="K540" s="134"/>
      <c r="L540" s="76" t="str">
        <f t="shared" si="77"/>
        <v>C-1299-------</v>
      </c>
      <c r="M540" s="77" t="s">
        <v>231</v>
      </c>
      <c r="N540" s="78">
        <f t="shared" ref="N540:N541" si="78">+N541</f>
        <v>296400000</v>
      </c>
      <c r="O540" s="154"/>
      <c r="P540" s="164"/>
      <c r="Q540" s="221"/>
      <c r="R540" s="221"/>
      <c r="S540" s="184"/>
      <c r="T540" s="184"/>
      <c r="U540" s="184"/>
      <c r="V540" s="184"/>
      <c r="W540" s="184"/>
      <c r="X540" s="184"/>
      <c r="Y540" s="184"/>
      <c r="Z540" s="184"/>
      <c r="AA540" s="184"/>
      <c r="AB540" s="184"/>
    </row>
    <row r="541" spans="1:28" s="73" customFormat="1" ht="17.25" x14ac:dyDescent="0.3">
      <c r="A541" s="205" t="s">
        <v>215</v>
      </c>
      <c r="B541" s="69">
        <v>1299</v>
      </c>
      <c r="C541" s="207" t="s">
        <v>218</v>
      </c>
      <c r="D541" s="69"/>
      <c r="E541" s="69"/>
      <c r="F541" s="69"/>
      <c r="G541" s="69"/>
      <c r="H541" s="69"/>
      <c r="I541" s="69"/>
      <c r="J541" s="69">
        <v>11</v>
      </c>
      <c r="K541" s="130"/>
      <c r="L541" s="70" t="str">
        <f t="shared" si="77"/>
        <v>C-1299-0800------</v>
      </c>
      <c r="M541" s="123" t="s">
        <v>219</v>
      </c>
      <c r="N541" s="72">
        <f t="shared" si="78"/>
        <v>296400000</v>
      </c>
      <c r="O541" s="155"/>
      <c r="P541" s="167"/>
      <c r="Q541" s="221"/>
      <c r="R541" s="221"/>
      <c r="S541" s="178"/>
      <c r="T541" s="178"/>
      <c r="U541" s="178"/>
      <c r="V541" s="178"/>
      <c r="W541" s="178"/>
      <c r="X541" s="178"/>
      <c r="Y541" s="178"/>
      <c r="Z541" s="178"/>
      <c r="AA541" s="178"/>
      <c r="AB541" s="178"/>
    </row>
    <row r="542" spans="1:28" s="65" customFormat="1" ht="47.25" x14ac:dyDescent="0.25">
      <c r="A542" s="206" t="s">
        <v>215</v>
      </c>
      <c r="B542" s="114">
        <v>1299</v>
      </c>
      <c r="C542" s="208" t="s">
        <v>218</v>
      </c>
      <c r="D542" s="114">
        <v>5</v>
      </c>
      <c r="E542" s="114"/>
      <c r="F542" s="114"/>
      <c r="G542" s="114"/>
      <c r="H542" s="114"/>
      <c r="I542" s="114"/>
      <c r="J542" s="114">
        <v>11</v>
      </c>
      <c r="K542" s="131"/>
      <c r="L542" s="115" t="str">
        <f t="shared" si="77"/>
        <v>C-1299-0800-5-----</v>
      </c>
      <c r="M542" s="124" t="s">
        <v>398</v>
      </c>
      <c r="N542" s="117">
        <f>+N543</f>
        <v>296400000</v>
      </c>
      <c r="O542" s="156"/>
      <c r="P542" s="168"/>
      <c r="Q542" s="221"/>
      <c r="R542" s="221"/>
      <c r="S542" s="174"/>
      <c r="T542" s="174"/>
      <c r="U542" s="174"/>
      <c r="V542" s="174"/>
      <c r="W542" s="174"/>
      <c r="X542" s="174"/>
      <c r="Y542" s="174"/>
      <c r="Z542" s="174"/>
      <c r="AA542" s="174"/>
      <c r="AB542" s="174"/>
    </row>
    <row r="543" spans="1:28" s="7" customFormat="1" ht="33" x14ac:dyDescent="0.25">
      <c r="A543" s="206" t="s">
        <v>215</v>
      </c>
      <c r="B543" s="114">
        <v>1299</v>
      </c>
      <c r="C543" s="208" t="s">
        <v>218</v>
      </c>
      <c r="D543" s="114">
        <v>5</v>
      </c>
      <c r="E543" s="15" t="s">
        <v>41</v>
      </c>
      <c r="F543" s="66">
        <v>1299062</v>
      </c>
      <c r="G543" s="66"/>
      <c r="H543" s="66"/>
      <c r="I543" s="66"/>
      <c r="J543" s="66">
        <v>11</v>
      </c>
      <c r="K543" s="125"/>
      <c r="L543" s="67" t="str">
        <f t="shared" si="77"/>
        <v>C-1299-0800-5-004-1299062---</v>
      </c>
      <c r="M543" s="13" t="s">
        <v>232</v>
      </c>
      <c r="N543" s="10">
        <f>+N544</f>
        <v>296400000</v>
      </c>
      <c r="O543" s="157"/>
      <c r="P543" s="169"/>
      <c r="Q543" s="221"/>
      <c r="R543" s="221"/>
      <c r="S543" s="179"/>
      <c r="T543" s="179"/>
      <c r="U543" s="179"/>
      <c r="V543" s="179"/>
      <c r="W543" s="179"/>
      <c r="X543" s="179"/>
      <c r="Y543" s="179"/>
      <c r="Z543" s="179"/>
      <c r="AA543" s="179"/>
      <c r="AB543" s="179"/>
    </row>
    <row r="544" spans="1:28" s="7" customFormat="1" x14ac:dyDescent="0.25">
      <c r="A544" s="206" t="s">
        <v>215</v>
      </c>
      <c r="B544" s="114">
        <v>1299</v>
      </c>
      <c r="C544" s="208" t="s">
        <v>218</v>
      </c>
      <c r="D544" s="114">
        <v>5</v>
      </c>
      <c r="E544" s="15" t="s">
        <v>41</v>
      </c>
      <c r="F544" s="66">
        <v>1299062</v>
      </c>
      <c r="G544" s="15"/>
      <c r="H544" s="15"/>
      <c r="I544" s="15"/>
      <c r="J544" s="15">
        <v>11</v>
      </c>
      <c r="K544" s="12"/>
      <c r="L544" s="8" t="str">
        <f t="shared" si="77"/>
        <v>C-1299-0800-5-004-1299062---</v>
      </c>
      <c r="M544" s="13" t="s">
        <v>42</v>
      </c>
      <c r="N544" s="10">
        <f>+N545</f>
        <v>296400000</v>
      </c>
      <c r="O544" s="158"/>
      <c r="P544" s="170"/>
      <c r="Q544" s="221"/>
      <c r="R544" s="221"/>
      <c r="S544" s="179"/>
      <c r="T544" s="179"/>
      <c r="U544" s="179"/>
      <c r="V544" s="179"/>
      <c r="W544" s="179"/>
      <c r="X544" s="179"/>
      <c r="Y544" s="179"/>
      <c r="Z544" s="179"/>
      <c r="AA544" s="179"/>
      <c r="AB544" s="179"/>
    </row>
    <row r="545" spans="1:28" ht="33" x14ac:dyDescent="0.25">
      <c r="A545" s="211" t="s">
        <v>215</v>
      </c>
      <c r="B545" s="131">
        <v>1299</v>
      </c>
      <c r="C545" s="212" t="s">
        <v>218</v>
      </c>
      <c r="D545" s="131">
        <v>5</v>
      </c>
      <c r="E545" s="12" t="s">
        <v>41</v>
      </c>
      <c r="F545" s="125">
        <v>1299062</v>
      </c>
      <c r="G545" s="125"/>
      <c r="H545" s="125"/>
      <c r="I545" s="125"/>
      <c r="J545" s="125">
        <v>11</v>
      </c>
      <c r="K545" s="125">
        <v>811</v>
      </c>
      <c r="L545" s="67" t="str">
        <f t="shared" si="77"/>
        <v>C-1299-0800-5-004-1299062---</v>
      </c>
      <c r="M545" s="14" t="s">
        <v>399</v>
      </c>
      <c r="N545" s="11">
        <v>296400000</v>
      </c>
      <c r="O545" s="141" t="s">
        <v>37</v>
      </c>
      <c r="P545" s="161" t="s">
        <v>48</v>
      </c>
      <c r="Q545" s="223" t="s">
        <v>442</v>
      </c>
      <c r="R545" s="223">
        <v>4</v>
      </c>
      <c r="S545" s="180" t="s">
        <v>914</v>
      </c>
      <c r="T545" s="180">
        <v>45</v>
      </c>
      <c r="U545" s="180" t="s">
        <v>455</v>
      </c>
      <c r="V545" s="180" t="s">
        <v>455</v>
      </c>
      <c r="W545" s="180" t="s">
        <v>455</v>
      </c>
      <c r="X545" s="186">
        <v>43893</v>
      </c>
      <c r="Y545" s="180"/>
      <c r="Z545" s="180"/>
      <c r="AA545" s="180"/>
      <c r="AB545" s="180"/>
    </row>
    <row r="546" spans="1:28" s="6" customFormat="1" ht="30" customHeight="1" thickBot="1" x14ac:dyDescent="0.3">
      <c r="A546" s="214"/>
      <c r="B546" s="62"/>
      <c r="C546" s="62"/>
      <c r="D546" s="62"/>
      <c r="E546" s="62"/>
      <c r="F546" s="62"/>
      <c r="G546" s="62"/>
      <c r="H546" s="62"/>
      <c r="I546" s="62"/>
      <c r="J546" s="62"/>
      <c r="K546" s="135"/>
      <c r="L546" s="63"/>
      <c r="M546" s="61" t="s">
        <v>233</v>
      </c>
      <c r="N546" s="64">
        <f>+N7+N509</f>
        <v>360123527818.39856</v>
      </c>
      <c r="O546" s="159"/>
      <c r="P546" s="171"/>
      <c r="Q546" s="221"/>
      <c r="R546" s="221"/>
      <c r="S546" s="174"/>
      <c r="T546" s="174"/>
      <c r="U546" s="174"/>
      <c r="V546" s="174"/>
      <c r="W546" s="174"/>
      <c r="X546" s="174"/>
      <c r="Y546" s="174"/>
      <c r="Z546" s="174"/>
      <c r="AA546" s="174"/>
      <c r="AB546" s="174"/>
    </row>
    <row r="547" spans="1:28" s="6" customFormat="1" ht="27.75" customHeight="1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9"/>
      <c r="M547" s="20"/>
      <c r="N547" s="21"/>
      <c r="Q547" s="226"/>
      <c r="R547" s="226"/>
      <c r="S547" s="175"/>
      <c r="T547" s="175"/>
      <c r="U547" s="175"/>
      <c r="V547" s="175"/>
      <c r="W547" s="175"/>
      <c r="X547" s="175"/>
      <c r="Y547" s="175"/>
      <c r="Z547" s="175"/>
      <c r="AA547" s="175"/>
      <c r="AB547" s="175"/>
    </row>
    <row r="548" spans="1:28" s="6" customFormat="1" ht="30" customHeight="1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9"/>
      <c r="Q548" s="226"/>
      <c r="R548" s="226"/>
      <c r="S548" s="175"/>
      <c r="T548" s="175"/>
      <c r="U548" s="175"/>
      <c r="V548" s="175"/>
      <c r="W548" s="175"/>
      <c r="X548" s="175"/>
      <c r="Y548" s="175"/>
      <c r="Z548" s="175"/>
      <c r="AA548" s="175"/>
      <c r="AB548" s="175"/>
    </row>
    <row r="549" spans="1:28" s="6" customFormat="1" ht="30" customHeight="1" x14ac:dyDescent="0.25">
      <c r="K549" s="22"/>
      <c r="M549" s="23"/>
      <c r="N549" s="24"/>
      <c r="Q549" s="226"/>
      <c r="R549" s="226"/>
      <c r="S549" s="175"/>
      <c r="T549" s="175"/>
      <c r="U549" s="175"/>
      <c r="V549" s="175"/>
      <c r="W549" s="175"/>
      <c r="X549" s="175"/>
      <c r="Y549" s="175"/>
      <c r="Z549" s="175"/>
      <c r="AA549" s="175"/>
      <c r="AB549" s="175"/>
    </row>
    <row r="550" spans="1:28" s="7" customFormat="1" ht="15" customHeight="1" x14ac:dyDescent="0.2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25"/>
      <c r="M550" s="26"/>
      <c r="N550" s="27"/>
      <c r="Q550" s="226"/>
      <c r="R550" s="226"/>
      <c r="S550" s="185"/>
      <c r="T550" s="185"/>
      <c r="U550" s="185"/>
      <c r="V550" s="185"/>
      <c r="W550" s="185"/>
      <c r="X550" s="185"/>
      <c r="Y550" s="185"/>
      <c r="Z550" s="185"/>
      <c r="AA550" s="185"/>
      <c r="AB550" s="185"/>
    </row>
    <row r="551" spans="1:28" s="7" customFormat="1" ht="15" customHeight="1" x14ac:dyDescent="0.2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25"/>
      <c r="M551" s="26"/>
      <c r="N551" s="27"/>
      <c r="Q551" s="226"/>
      <c r="R551" s="226"/>
      <c r="S551" s="185"/>
      <c r="T551" s="185"/>
      <c r="U551" s="185"/>
      <c r="V551" s="185"/>
      <c r="W551" s="185"/>
      <c r="X551" s="185"/>
      <c r="Y551" s="185"/>
      <c r="Z551" s="185"/>
      <c r="AA551" s="185"/>
      <c r="AB551" s="185"/>
    </row>
    <row r="552" spans="1:28" s="7" customFormat="1" ht="22.5" customHeight="1" x14ac:dyDescent="0.25">
      <c r="A552" s="533" t="s">
        <v>424</v>
      </c>
      <c r="B552" s="533"/>
      <c r="C552" s="533"/>
      <c r="D552" s="533"/>
      <c r="E552" s="533"/>
      <c r="F552" s="533"/>
      <c r="G552" s="533"/>
      <c r="H552" s="533"/>
      <c r="I552" s="533"/>
      <c r="J552" s="533"/>
      <c r="K552" s="533"/>
      <c r="L552" s="533"/>
      <c r="M552" s="533"/>
      <c r="N552" s="533"/>
      <c r="O552" s="26"/>
      <c r="P552" s="26"/>
      <c r="Q552" s="226"/>
      <c r="R552" s="226"/>
      <c r="S552" s="185"/>
      <c r="T552" s="185"/>
      <c r="U552" s="185"/>
      <c r="V552" s="185"/>
      <c r="W552" s="185"/>
      <c r="X552" s="185"/>
      <c r="Y552" s="185"/>
      <c r="Z552" s="185"/>
      <c r="AA552" s="185"/>
      <c r="AB552" s="185"/>
    </row>
    <row r="553" spans="1:28" s="7" customFormat="1" ht="15" customHeight="1" x14ac:dyDescent="0.25">
      <c r="A553" s="533" t="s">
        <v>234</v>
      </c>
      <c r="B553" s="533"/>
      <c r="C553" s="533"/>
      <c r="D553" s="533"/>
      <c r="E553" s="533"/>
      <c r="F553" s="533"/>
      <c r="G553" s="533"/>
      <c r="H553" s="533"/>
      <c r="I553" s="533"/>
      <c r="J553" s="533"/>
      <c r="K553" s="533"/>
      <c r="L553" s="533"/>
      <c r="M553" s="533"/>
      <c r="N553" s="533"/>
      <c r="O553" s="26"/>
      <c r="P553" s="26"/>
      <c r="Q553" s="226"/>
      <c r="R553" s="226"/>
      <c r="S553" s="185"/>
      <c r="T553" s="185"/>
      <c r="U553" s="185"/>
      <c r="V553" s="185"/>
      <c r="W553" s="185"/>
      <c r="X553" s="185"/>
      <c r="Y553" s="185"/>
      <c r="Z553" s="185"/>
      <c r="AA553" s="185"/>
      <c r="AB553" s="185"/>
    </row>
    <row r="554" spans="1:28" s="7" customFormat="1" ht="15" customHeight="1" x14ac:dyDescent="0.25">
      <c r="A554" s="229"/>
      <c r="B554" s="229"/>
      <c r="C554" s="229"/>
      <c r="D554" s="229"/>
      <c r="E554" s="229"/>
      <c r="F554" s="229"/>
      <c r="G554" s="229"/>
      <c r="H554" s="229"/>
      <c r="I554" s="229"/>
      <c r="J554" s="229"/>
      <c r="K554" s="364"/>
      <c r="L554" s="229"/>
      <c r="M554" s="229"/>
      <c r="N554" s="229"/>
      <c r="O554" s="26"/>
      <c r="P554" s="26"/>
      <c r="Q554" s="226"/>
      <c r="R554" s="226"/>
      <c r="S554" s="185"/>
      <c r="T554" s="185"/>
      <c r="U554" s="185"/>
      <c r="V554" s="185"/>
      <c r="W554" s="185"/>
      <c r="X554" s="185"/>
      <c r="Y554" s="185"/>
      <c r="Z554" s="185"/>
      <c r="AA554" s="185"/>
      <c r="AB554" s="185"/>
    </row>
    <row r="555" spans="1:28" ht="15" customHeight="1" x14ac:dyDescent="0.25">
      <c r="A555" s="215" t="s">
        <v>235</v>
      </c>
      <c r="J555" s="230"/>
      <c r="N555" s="30"/>
    </row>
    <row r="556" spans="1:28" ht="18.75" customHeight="1" x14ac:dyDescent="0.25">
      <c r="A556" s="215" t="s">
        <v>236</v>
      </c>
      <c r="J556" s="230"/>
    </row>
    <row r="557" spans="1:28" s="7" customFormat="1" ht="22.5" customHeight="1" x14ac:dyDescent="0.25">
      <c r="A557" s="215" t="s">
        <v>237</v>
      </c>
      <c r="B557" s="47"/>
      <c r="C557" s="47"/>
      <c r="D557" s="47"/>
      <c r="E557" s="47"/>
      <c r="F557" s="47"/>
      <c r="G557" s="47"/>
      <c r="H557" s="47"/>
      <c r="I557" s="47"/>
      <c r="J557" s="47"/>
      <c r="K557" s="25"/>
      <c r="M557" s="26"/>
      <c r="Q557" s="226"/>
      <c r="R557" s="226"/>
      <c r="S557" s="185"/>
      <c r="T557" s="185"/>
      <c r="U557" s="185"/>
      <c r="V557" s="185"/>
      <c r="W557" s="185"/>
      <c r="X557" s="185"/>
      <c r="Y557" s="185"/>
      <c r="Z557" s="185"/>
      <c r="AA557" s="185"/>
      <c r="AB557" s="185"/>
    </row>
    <row r="558" spans="1:28" s="7" customFormat="1" ht="21.75" customHeight="1" x14ac:dyDescent="0.25">
      <c r="A558" s="215" t="s">
        <v>238</v>
      </c>
      <c r="B558" s="47"/>
      <c r="C558" s="47"/>
      <c r="D558" s="47"/>
      <c r="E558" s="47"/>
      <c r="F558" s="47"/>
      <c r="G558" s="47"/>
      <c r="H558" s="47"/>
      <c r="I558" s="47"/>
      <c r="J558" s="47"/>
      <c r="K558" s="25"/>
      <c r="M558" s="26"/>
      <c r="Q558" s="226"/>
      <c r="R558" s="226"/>
      <c r="S558" s="185"/>
      <c r="T558" s="185"/>
      <c r="U558" s="185"/>
      <c r="V558" s="185"/>
      <c r="W558" s="185"/>
      <c r="X558" s="185"/>
      <c r="Y558" s="185"/>
      <c r="Z558" s="185"/>
      <c r="AA558" s="185"/>
      <c r="AB558" s="185"/>
    </row>
    <row r="559" spans="1:28" ht="15" customHeight="1" x14ac:dyDescent="0.25">
      <c r="A559" s="215" t="s">
        <v>1055</v>
      </c>
      <c r="J559" s="230"/>
      <c r="N559" s="30"/>
    </row>
    <row r="560" spans="1:28" ht="15" customHeight="1" x14ac:dyDescent="0.25">
      <c r="A560" s="216"/>
      <c r="J560" s="230"/>
      <c r="N560" s="30"/>
    </row>
    <row r="561" spans="1:28" ht="15" customHeight="1" x14ac:dyDescent="0.25">
      <c r="J561" s="230"/>
      <c r="N561" s="30"/>
    </row>
    <row r="562" spans="1:28" s="7" customFormat="1" ht="15" customHeight="1" x14ac:dyDescent="0.2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25"/>
      <c r="Q562" s="226"/>
      <c r="R562" s="226"/>
      <c r="S562" s="185"/>
      <c r="T562" s="185"/>
      <c r="U562" s="185"/>
      <c r="V562" s="185"/>
      <c r="W562" s="185"/>
      <c r="X562" s="185"/>
      <c r="Y562" s="185"/>
      <c r="Z562" s="185"/>
      <c r="AA562" s="185"/>
      <c r="AB562" s="185"/>
    </row>
    <row r="563" spans="1:28" ht="41.25" customHeight="1" x14ac:dyDescent="0.25"/>
    <row r="564" spans="1:28" ht="22.5" customHeight="1" x14ac:dyDescent="0.25">
      <c r="J564" s="32" t="s">
        <v>239</v>
      </c>
      <c r="K564" s="32" t="s">
        <v>240</v>
      </c>
      <c r="L564" s="7"/>
      <c r="M564" s="33" t="s">
        <v>241</v>
      </c>
    </row>
    <row r="565" spans="1:28" s="7" customFormat="1" ht="22.5" customHeight="1" x14ac:dyDescent="0.25">
      <c r="A565" s="47"/>
      <c r="B565" s="47"/>
      <c r="C565" s="47"/>
      <c r="D565" s="47"/>
      <c r="E565" s="47"/>
      <c r="F565" s="47"/>
      <c r="G565" s="47"/>
      <c r="H565" s="47"/>
      <c r="I565" s="47"/>
      <c r="J565" s="36" t="s">
        <v>242</v>
      </c>
      <c r="K565" s="36"/>
      <c r="L565" s="232"/>
      <c r="M565" s="37" t="s">
        <v>1063</v>
      </c>
      <c r="Q565" s="226"/>
      <c r="R565" s="226"/>
      <c r="S565" s="185"/>
      <c r="T565" s="185"/>
      <c r="U565" s="185"/>
      <c r="V565" s="185"/>
      <c r="W565" s="185"/>
      <c r="X565" s="185"/>
      <c r="Y565" s="185"/>
      <c r="Z565" s="185"/>
      <c r="AA565" s="185"/>
      <c r="AB565" s="185"/>
    </row>
    <row r="566" spans="1:28" s="7" customFormat="1" ht="22.5" customHeight="1" x14ac:dyDescent="0.25">
      <c r="A566" s="47"/>
      <c r="B566" s="47"/>
      <c r="C566" s="47"/>
      <c r="D566" s="47"/>
      <c r="E566" s="47"/>
      <c r="F566" s="47"/>
      <c r="G566" s="47"/>
      <c r="H566" s="47"/>
      <c r="I566" s="47"/>
      <c r="J566" s="34">
        <v>500</v>
      </c>
      <c r="K566" s="34"/>
      <c r="M566" s="35" t="s">
        <v>1044</v>
      </c>
      <c r="N566" s="27"/>
      <c r="Q566" s="226"/>
      <c r="R566" s="226"/>
      <c r="S566" s="185"/>
      <c r="T566" s="185"/>
      <c r="U566" s="185"/>
      <c r="V566" s="185"/>
      <c r="W566" s="185"/>
      <c r="X566" s="185"/>
      <c r="Y566" s="185"/>
      <c r="Z566" s="185"/>
      <c r="AA566" s="185"/>
      <c r="AB566" s="185"/>
    </row>
    <row r="567" spans="1:28" ht="22.5" customHeight="1" x14ac:dyDescent="0.25">
      <c r="J567" s="34">
        <v>600</v>
      </c>
      <c r="K567" s="34"/>
      <c r="L567" s="7"/>
      <c r="M567" s="37" t="s">
        <v>1045</v>
      </c>
      <c r="N567" s="27"/>
    </row>
    <row r="568" spans="1:28" ht="22.5" customHeight="1" x14ac:dyDescent="0.25">
      <c r="J568" s="34">
        <v>700</v>
      </c>
      <c r="K568" s="34"/>
      <c r="M568" s="35" t="s">
        <v>1046</v>
      </c>
      <c r="N568" s="27"/>
    </row>
    <row r="569" spans="1:28" ht="22.5" customHeight="1" x14ac:dyDescent="0.25">
      <c r="J569" s="34">
        <v>800</v>
      </c>
      <c r="K569" s="34"/>
      <c r="M569" s="35" t="s">
        <v>1047</v>
      </c>
      <c r="N569" s="27"/>
    </row>
    <row r="570" spans="1:28" ht="15" customHeight="1" x14ac:dyDescent="0.25">
      <c r="N570" s="27"/>
    </row>
    <row r="571" spans="1:28" s="7" customFormat="1" ht="22.5" customHeight="1" x14ac:dyDescent="0.25">
      <c r="A571" s="47"/>
      <c r="B571" s="47"/>
      <c r="C571" s="47"/>
      <c r="D571" s="47"/>
      <c r="E571" s="47"/>
      <c r="F571" s="47"/>
      <c r="G571" s="47"/>
      <c r="H571" s="47"/>
      <c r="I571" s="47"/>
      <c r="N571" s="30"/>
      <c r="Q571" s="226"/>
      <c r="R571" s="226"/>
      <c r="S571" s="185"/>
      <c r="T571" s="185"/>
      <c r="U571" s="185"/>
      <c r="V571" s="185"/>
      <c r="W571" s="185"/>
      <c r="X571" s="185"/>
      <c r="Y571" s="185"/>
      <c r="Z571" s="185"/>
      <c r="AA571" s="185"/>
      <c r="AB571" s="185"/>
    </row>
    <row r="572" spans="1:28" s="7" customFormat="1" ht="22.5" customHeight="1" x14ac:dyDescent="0.25">
      <c r="A572" s="47"/>
      <c r="B572" s="47"/>
      <c r="C572" s="47"/>
      <c r="D572" s="47"/>
      <c r="E572" s="47"/>
      <c r="F572" s="47"/>
      <c r="G572" s="47"/>
      <c r="H572" s="47"/>
      <c r="I572" s="47"/>
      <c r="N572" s="30"/>
      <c r="Q572" s="226"/>
      <c r="R572" s="226"/>
      <c r="S572" s="185"/>
      <c r="T572" s="185"/>
      <c r="U572" s="185"/>
      <c r="V572" s="185"/>
      <c r="W572" s="185"/>
      <c r="X572" s="185"/>
      <c r="Y572" s="185"/>
      <c r="Z572" s="185"/>
      <c r="AA572" s="185"/>
      <c r="AB572" s="185"/>
    </row>
    <row r="573" spans="1:28" ht="15" customHeight="1" x14ac:dyDescent="0.25">
      <c r="J573" s="230"/>
      <c r="N573" s="30"/>
    </row>
    <row r="574" spans="1:28" s="7" customFormat="1" ht="22.5" customHeight="1" x14ac:dyDescent="0.25">
      <c r="A574" s="47"/>
      <c r="B574" s="47"/>
      <c r="C574" s="47"/>
      <c r="D574" s="47"/>
      <c r="E574" s="47"/>
      <c r="F574" s="47"/>
      <c r="G574" s="47"/>
      <c r="H574" s="47"/>
      <c r="I574" s="47"/>
      <c r="J574" s="230"/>
      <c r="K574" s="28"/>
      <c r="L574" s="232"/>
      <c r="M574" s="29"/>
      <c r="N574" s="30"/>
      <c r="Q574" s="226"/>
      <c r="R574" s="226"/>
      <c r="S574" s="185"/>
      <c r="T574" s="185"/>
      <c r="U574" s="185"/>
      <c r="V574" s="185"/>
      <c r="W574" s="185"/>
      <c r="X574" s="185"/>
      <c r="Y574" s="185"/>
      <c r="Z574" s="185"/>
      <c r="AA574" s="185"/>
      <c r="AB574" s="185"/>
    </row>
    <row r="575" spans="1:28" s="7" customFormat="1" ht="15" customHeight="1" thickBot="1" x14ac:dyDescent="0.3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25"/>
      <c r="M575" s="26"/>
      <c r="N575" s="27"/>
      <c r="Q575" s="226"/>
      <c r="R575" s="226"/>
      <c r="S575" s="185"/>
      <c r="T575" s="185"/>
      <c r="U575" s="185"/>
      <c r="V575" s="185"/>
      <c r="W575" s="185"/>
      <c r="X575" s="185"/>
      <c r="Y575" s="185"/>
      <c r="Z575" s="185"/>
      <c r="AA575" s="185"/>
      <c r="AB575" s="185"/>
    </row>
    <row r="576" spans="1:28" s="7" customFormat="1" ht="15" customHeight="1" x14ac:dyDescent="0.2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25"/>
      <c r="M576" s="531" t="s">
        <v>1042</v>
      </c>
      <c r="N576" s="532"/>
      <c r="Q576" s="226"/>
      <c r="R576" s="226"/>
      <c r="S576" s="185"/>
      <c r="T576" s="185"/>
      <c r="U576" s="185"/>
      <c r="V576" s="185"/>
      <c r="W576" s="185"/>
      <c r="X576" s="185"/>
      <c r="Y576" s="185"/>
      <c r="Z576" s="185"/>
      <c r="AA576" s="185"/>
      <c r="AB576" s="185"/>
    </row>
    <row r="577" spans="1:28" ht="15" customHeight="1" x14ac:dyDescent="0.25">
      <c r="J577" s="230"/>
      <c r="M577" s="377" t="s">
        <v>1034</v>
      </c>
      <c r="N577" s="378">
        <v>963337900000</v>
      </c>
      <c r="O577" s="366"/>
    </row>
    <row r="578" spans="1:28" s="7" customFormat="1" ht="22.5" customHeight="1" x14ac:dyDescent="0.2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25"/>
      <c r="M578" s="377" t="s">
        <v>1035</v>
      </c>
      <c r="N578" s="378">
        <f>SUM(N579:N582)</f>
        <v>50888700000</v>
      </c>
      <c r="Q578" s="226"/>
      <c r="R578" s="226"/>
      <c r="S578" s="185"/>
      <c r="T578" s="185"/>
      <c r="U578" s="185"/>
      <c r="V578" s="185"/>
      <c r="W578" s="185"/>
      <c r="X578" s="185"/>
      <c r="Y578" s="185"/>
      <c r="Z578" s="185"/>
      <c r="AA578" s="185"/>
      <c r="AB578" s="185"/>
    </row>
    <row r="579" spans="1:28" s="7" customFormat="1" ht="15" customHeight="1" x14ac:dyDescent="0.2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25"/>
      <c r="M579" s="379" t="s">
        <v>1036</v>
      </c>
      <c r="N579" s="381">
        <v>20000000000</v>
      </c>
      <c r="Q579" s="226"/>
      <c r="R579" s="226"/>
      <c r="S579" s="185"/>
      <c r="T579" s="185"/>
      <c r="U579" s="185"/>
      <c r="V579" s="185"/>
      <c r="W579" s="185"/>
      <c r="X579" s="185"/>
      <c r="Y579" s="185"/>
      <c r="Z579" s="185"/>
      <c r="AA579" s="185"/>
      <c r="AB579" s="185"/>
    </row>
    <row r="580" spans="1:28" ht="15" customHeight="1" x14ac:dyDescent="0.25">
      <c r="J580" s="230"/>
      <c r="M580" s="379" t="s">
        <v>1038</v>
      </c>
      <c r="N580" s="381">
        <v>4581700000</v>
      </c>
      <c r="O580" s="366"/>
    </row>
    <row r="581" spans="1:28" ht="28.5" customHeight="1" x14ac:dyDescent="0.25">
      <c r="J581" s="230"/>
      <c r="M581" s="379" t="s">
        <v>1039</v>
      </c>
      <c r="N581" s="381">
        <v>189200000</v>
      </c>
      <c r="O581" s="366"/>
    </row>
    <row r="582" spans="1:28" ht="15" customHeight="1" x14ac:dyDescent="0.25">
      <c r="J582" s="230"/>
      <c r="M582" s="379" t="s">
        <v>1040</v>
      </c>
      <c r="N582" s="381">
        <v>26117800000</v>
      </c>
      <c r="O582" s="366"/>
    </row>
    <row r="583" spans="1:28" ht="15" customHeight="1" thickBot="1" x14ac:dyDescent="0.3">
      <c r="J583" s="230"/>
      <c r="M583" s="382" t="s">
        <v>502</v>
      </c>
      <c r="N583" s="380">
        <f>+N577+N578</f>
        <v>1014226600000</v>
      </c>
      <c r="O583" s="366"/>
    </row>
    <row r="584" spans="1:28" s="366" customFormat="1" ht="15" customHeight="1" thickBot="1" x14ac:dyDescent="0.3">
      <c r="A584" s="365"/>
      <c r="B584" s="365"/>
      <c r="C584" s="365"/>
      <c r="D584" s="365"/>
      <c r="E584" s="365"/>
      <c r="F584" s="365"/>
      <c r="G584" s="365"/>
      <c r="H584" s="365"/>
      <c r="I584" s="365"/>
      <c r="J584" s="365"/>
      <c r="K584" s="28"/>
      <c r="M584" s="26"/>
      <c r="N584" s="373"/>
      <c r="Q584" s="219"/>
      <c r="R584" s="219"/>
      <c r="S584" s="176"/>
      <c r="T584" s="176"/>
      <c r="U584" s="176"/>
      <c r="V584" s="176"/>
      <c r="W584" s="176"/>
      <c r="X584" s="176"/>
      <c r="Y584" s="176"/>
      <c r="Z584" s="176"/>
      <c r="AA584" s="176"/>
      <c r="AB584" s="176"/>
    </row>
    <row r="585" spans="1:28" s="366" customFormat="1" ht="15" customHeight="1" x14ac:dyDescent="0.25">
      <c r="A585" s="365"/>
      <c r="B585" s="365"/>
      <c r="C585" s="365"/>
      <c r="D585" s="365"/>
      <c r="E585" s="365"/>
      <c r="F585" s="365"/>
      <c r="G585" s="365"/>
      <c r="H585" s="365"/>
      <c r="I585" s="365"/>
      <c r="J585" s="365"/>
      <c r="K585" s="28"/>
      <c r="M585" s="383" t="s">
        <v>1043</v>
      </c>
      <c r="N585" s="384">
        <f>+N546</f>
        <v>360123527818.39856</v>
      </c>
      <c r="Q585" s="219"/>
      <c r="R585" s="219"/>
      <c r="S585" s="176"/>
      <c r="T585" s="176"/>
      <c r="U585" s="176"/>
      <c r="V585" s="176"/>
      <c r="W585" s="176"/>
      <c r="X585" s="176"/>
      <c r="Y585" s="176"/>
      <c r="Z585" s="176"/>
      <c r="AA585" s="176"/>
      <c r="AB585" s="176"/>
    </row>
    <row r="586" spans="1:28" s="376" customFormat="1" ht="15" customHeight="1" thickBot="1" x14ac:dyDescent="0.35">
      <c r="A586" s="374"/>
      <c r="B586" s="374"/>
      <c r="C586" s="374"/>
      <c r="D586" s="374"/>
      <c r="E586" s="374"/>
      <c r="F586" s="374"/>
      <c r="G586" s="374"/>
      <c r="H586" s="374"/>
      <c r="I586" s="374"/>
      <c r="J586" s="374"/>
      <c r="K586" s="375"/>
      <c r="Q586" s="374"/>
      <c r="R586" s="374"/>
      <c r="S586" s="374"/>
      <c r="T586" s="374"/>
      <c r="U586" s="374"/>
      <c r="V586" s="374"/>
      <c r="W586" s="374"/>
      <c r="X586" s="374"/>
      <c r="Y586" s="374"/>
      <c r="Z586" s="374"/>
      <c r="AA586" s="374"/>
      <c r="AB586" s="374"/>
    </row>
    <row r="587" spans="1:28" ht="28.5" customHeight="1" thickBot="1" x14ac:dyDescent="0.3">
      <c r="J587" s="230"/>
      <c r="M587" s="385" t="s">
        <v>1041</v>
      </c>
      <c r="N587" s="386">
        <f>+N583+N585</f>
        <v>1374350127818.3984</v>
      </c>
    </row>
    <row r="588" spans="1:28" s="7" customFormat="1" ht="22.5" customHeight="1" x14ac:dyDescent="0.2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25"/>
      <c r="M588" s="26"/>
      <c r="N588" s="27"/>
      <c r="Q588" s="226"/>
      <c r="R588" s="226"/>
      <c r="S588" s="185"/>
      <c r="T588" s="185"/>
      <c r="U588" s="185"/>
      <c r="V588" s="185"/>
      <c r="W588" s="185"/>
      <c r="X588" s="185"/>
      <c r="Y588" s="185"/>
      <c r="Z588" s="185"/>
      <c r="AA588" s="185"/>
      <c r="AB588" s="185"/>
    </row>
    <row r="589" spans="1:28" s="7" customFormat="1" ht="15" customHeight="1" x14ac:dyDescent="0.2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25"/>
      <c r="M589" s="26"/>
      <c r="N589" s="27"/>
      <c r="Q589" s="226"/>
      <c r="R589" s="226"/>
      <c r="S589" s="185"/>
      <c r="T589" s="185"/>
      <c r="U589" s="185"/>
      <c r="V589" s="185"/>
      <c r="W589" s="185"/>
      <c r="X589" s="185"/>
      <c r="Y589" s="185"/>
      <c r="Z589" s="185"/>
      <c r="AA589" s="185"/>
      <c r="AB589" s="185"/>
    </row>
    <row r="590" spans="1:28" ht="15" customHeight="1" x14ac:dyDescent="0.25">
      <c r="J590" s="230"/>
      <c r="N590" s="30"/>
    </row>
    <row r="591" spans="1:28" ht="28.5" customHeight="1" x14ac:dyDescent="0.25">
      <c r="J591" s="230"/>
      <c r="N591" s="30"/>
    </row>
    <row r="592" spans="1:28" ht="15" customHeight="1" x14ac:dyDescent="0.25">
      <c r="J592" s="230"/>
      <c r="N592" s="30"/>
    </row>
    <row r="593" spans="1:28" s="7" customFormat="1" ht="24.75" customHeight="1" x14ac:dyDescent="0.2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25"/>
      <c r="M593" s="26"/>
      <c r="N593" s="27"/>
      <c r="Q593" s="226"/>
      <c r="R593" s="226"/>
      <c r="S593" s="185"/>
      <c r="T593" s="185"/>
      <c r="U593" s="185"/>
      <c r="V593" s="185"/>
      <c r="W593" s="185"/>
      <c r="X593" s="185"/>
      <c r="Y593" s="185"/>
      <c r="Z593" s="185"/>
      <c r="AA593" s="185"/>
      <c r="AB593" s="185"/>
    </row>
    <row r="594" spans="1:28" s="7" customFormat="1" ht="15.75" customHeight="1" x14ac:dyDescent="0.2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25"/>
      <c r="M594" s="26"/>
      <c r="N594" s="27"/>
      <c r="Q594" s="226"/>
      <c r="R594" s="226"/>
      <c r="S594" s="185"/>
      <c r="T594" s="185"/>
      <c r="U594" s="185"/>
      <c r="V594" s="185"/>
      <c r="W594" s="185"/>
      <c r="X594" s="185"/>
      <c r="Y594" s="185"/>
      <c r="Z594" s="185"/>
      <c r="AA594" s="185"/>
      <c r="AB594" s="185"/>
    </row>
    <row r="595" spans="1:28" s="7" customFormat="1" ht="15.75" customHeight="1" x14ac:dyDescent="0.2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25"/>
      <c r="M595" s="26"/>
      <c r="N595" s="27"/>
      <c r="Q595" s="226"/>
      <c r="R595" s="226"/>
      <c r="S595" s="185"/>
      <c r="T595" s="185"/>
      <c r="U595" s="185"/>
      <c r="V595" s="185"/>
      <c r="W595" s="185"/>
      <c r="X595" s="185"/>
      <c r="Y595" s="185"/>
      <c r="Z595" s="185"/>
      <c r="AA595" s="185"/>
      <c r="AB595" s="185"/>
    </row>
    <row r="596" spans="1:28" s="7" customFormat="1" ht="15" customHeight="1" x14ac:dyDescent="0.2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25"/>
      <c r="M596" s="26"/>
      <c r="N596" s="27"/>
      <c r="Q596" s="226"/>
      <c r="R596" s="226"/>
      <c r="S596" s="185"/>
      <c r="T596" s="185"/>
      <c r="U596" s="185"/>
      <c r="V596" s="185"/>
      <c r="W596" s="185"/>
      <c r="X596" s="185"/>
      <c r="Y596" s="185"/>
      <c r="Z596" s="185"/>
      <c r="AA596" s="185"/>
      <c r="AB596" s="185"/>
    </row>
    <row r="597" spans="1:28" s="7" customFormat="1" ht="15" customHeight="1" x14ac:dyDescent="0.2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25"/>
      <c r="M597" s="26"/>
      <c r="N597" s="27"/>
      <c r="Q597" s="226"/>
      <c r="R597" s="226"/>
      <c r="S597" s="185"/>
      <c r="T597" s="185"/>
      <c r="U597" s="185"/>
      <c r="V597" s="185"/>
      <c r="W597" s="185"/>
      <c r="X597" s="185"/>
      <c r="Y597" s="185"/>
      <c r="Z597" s="185"/>
      <c r="AA597" s="185"/>
      <c r="AB597" s="185"/>
    </row>
    <row r="598" spans="1:28" s="7" customFormat="1" ht="27" customHeight="1" x14ac:dyDescent="0.2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25"/>
      <c r="M598" s="26"/>
      <c r="N598" s="27"/>
      <c r="Q598" s="226"/>
      <c r="R598" s="226"/>
      <c r="S598" s="185"/>
      <c r="T598" s="185"/>
      <c r="U598" s="185"/>
      <c r="V598" s="185"/>
      <c r="W598" s="185"/>
      <c r="X598" s="185"/>
      <c r="Y598" s="185"/>
      <c r="Z598" s="185"/>
      <c r="AA598" s="185"/>
      <c r="AB598" s="185"/>
    </row>
    <row r="599" spans="1:28" ht="15" customHeight="1" x14ac:dyDescent="0.25">
      <c r="J599" s="230"/>
      <c r="N599" s="30"/>
    </row>
    <row r="600" spans="1:28" ht="28.5" customHeight="1" x14ac:dyDescent="0.25">
      <c r="J600" s="230"/>
      <c r="N600" s="30"/>
    </row>
    <row r="601" spans="1:28" s="6" customFormat="1" ht="30" customHeight="1" x14ac:dyDescent="0.25">
      <c r="K601" s="22"/>
      <c r="M601" s="23"/>
      <c r="N601" s="38"/>
      <c r="Q601" s="226"/>
      <c r="R601" s="226"/>
      <c r="S601" s="175"/>
      <c r="T601" s="175"/>
      <c r="U601" s="175"/>
      <c r="V601" s="175"/>
      <c r="W601" s="175"/>
      <c r="X601" s="175"/>
      <c r="Y601" s="175"/>
      <c r="Z601" s="175"/>
      <c r="AA601" s="175"/>
      <c r="AB601" s="175"/>
    </row>
    <row r="602" spans="1:28" x14ac:dyDescent="0.25">
      <c r="J602" s="230"/>
      <c r="N602" s="30"/>
    </row>
  </sheetData>
  <autoFilter ref="A6:AH546"/>
  <mergeCells count="11">
    <mergeCell ref="M576:N576"/>
    <mergeCell ref="A552:N552"/>
    <mergeCell ref="A553:N553"/>
    <mergeCell ref="A3:D3"/>
    <mergeCell ref="E3:F3"/>
    <mergeCell ref="G3:H3"/>
    <mergeCell ref="N3:O3"/>
    <mergeCell ref="A5:D5"/>
    <mergeCell ref="E5:F5"/>
    <mergeCell ref="G5:H5"/>
    <mergeCell ref="N5:O5"/>
  </mergeCells>
  <printOptions horizontalCentered="1" verticalCentered="1"/>
  <pageMargins left="0.59055118110236227" right="0.39370078740157483" top="0.39370078740157483" bottom="0.6692913385826772" header="0.39370078740157483" footer="0.39370078740157483"/>
  <pageSetup paperSize="5" scale="52" fitToHeight="36" orientation="landscape" r:id="rId1"/>
  <headerFooter alignWithMargins="0">
    <oddFooter>&amp;R&amp;"Arial,Regular"&amp;8&amp;P 
&amp;"-,Regular"Página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622"/>
  <sheetViews>
    <sheetView showGridLines="0" tabSelected="1" zoomScale="90" zoomScaleNormal="90" zoomScaleSheetLayoutView="90" workbookViewId="0">
      <pane xSplit="14" ySplit="6" topLeftCell="O7" activePane="bottomRight" state="frozen"/>
      <selection activeCell="I26" sqref="I26"/>
      <selection pane="topRight" activeCell="I26" sqref="I26"/>
      <selection pane="bottomLeft" activeCell="I26" sqref="I26"/>
      <selection pane="bottomRight" activeCell="O7" sqref="O7"/>
    </sheetView>
  </sheetViews>
  <sheetFormatPr baseColWidth="10" defaultColWidth="11.42578125" defaultRowHeight="16.5" x14ac:dyDescent="0.25"/>
  <cols>
    <col min="1" max="1" width="9.140625" style="396" customWidth="1"/>
    <col min="2" max="3" width="6.140625" style="396" customWidth="1"/>
    <col min="4" max="4" width="4.85546875" style="396" customWidth="1"/>
    <col min="5" max="5" width="5.5703125" style="396" customWidth="1"/>
    <col min="6" max="6" width="8.140625" style="396" customWidth="1"/>
    <col min="7" max="7" width="4.42578125" style="396" hidden="1" customWidth="1"/>
    <col min="8" max="8" width="4.85546875" style="396" hidden="1" customWidth="1"/>
    <col min="9" max="9" width="5" style="396" hidden="1" customWidth="1"/>
    <col min="10" max="10" width="5.85546875" style="25" customWidth="1"/>
    <col min="11" max="11" width="5.42578125" style="28" customWidth="1"/>
    <col min="12" max="12" width="23.5703125" style="398" hidden="1" customWidth="1"/>
    <col min="13" max="13" width="60.7109375" style="29" customWidth="1"/>
    <col min="14" max="14" width="25" style="31" customWidth="1"/>
    <col min="15" max="15" width="11.42578125" style="481" customWidth="1"/>
    <col min="16" max="17" width="25" style="450" customWidth="1"/>
    <col min="18" max="19" width="23.42578125" style="398" customWidth="1"/>
    <col min="20" max="20" width="18.28515625" style="219" customWidth="1"/>
    <col min="21" max="21" width="14.5703125" style="219" hidden="1" customWidth="1"/>
    <col min="22" max="22" width="13.28515625" style="176" bestFit="1" customWidth="1"/>
    <col min="23" max="31" width="11.42578125" style="176"/>
    <col min="32" max="16384" width="11.42578125" style="398"/>
  </cols>
  <sheetData>
    <row r="1" spans="1:31" x14ac:dyDescent="0.25">
      <c r="R1" s="370"/>
    </row>
    <row r="2" spans="1:31" x14ac:dyDescent="0.25">
      <c r="R2" s="370"/>
      <c r="S2" s="404"/>
    </row>
    <row r="3" spans="1:31" ht="17.25" thickBot="1" x14ac:dyDescent="0.3">
      <c r="A3" s="534"/>
      <c r="B3" s="535"/>
      <c r="C3" s="535"/>
      <c r="D3" s="535"/>
      <c r="E3" s="536"/>
      <c r="F3" s="535"/>
      <c r="G3" s="537"/>
      <c r="H3" s="535"/>
      <c r="I3" s="187"/>
      <c r="J3" s="46"/>
      <c r="K3" s="2"/>
      <c r="L3" s="1"/>
      <c r="M3" s="3"/>
      <c r="N3" s="538"/>
      <c r="O3" s="538"/>
      <c r="P3" s="538"/>
      <c r="Q3" s="538"/>
      <c r="R3" s="539"/>
      <c r="T3" s="371"/>
      <c r="V3" s="403"/>
    </row>
    <row r="4" spans="1:31" s="4" customFormat="1" ht="25.5" customHeight="1" x14ac:dyDescent="0.25">
      <c r="A4" s="546" t="s">
        <v>243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8"/>
      <c r="S4" s="369"/>
      <c r="T4" s="371"/>
      <c r="U4" s="219"/>
      <c r="V4" s="176"/>
      <c r="W4" s="176"/>
      <c r="X4" s="176"/>
      <c r="Y4" s="176"/>
      <c r="Z4" s="176"/>
      <c r="AA4" s="176"/>
      <c r="AB4" s="176"/>
      <c r="AC4" s="176"/>
      <c r="AD4" s="176"/>
      <c r="AE4" s="176"/>
    </row>
    <row r="5" spans="1:31" ht="4.5" customHeight="1" thickBot="1" x14ac:dyDescent="0.3">
      <c r="A5" s="540"/>
      <c r="B5" s="541"/>
      <c r="C5" s="541"/>
      <c r="D5" s="541"/>
      <c r="E5" s="542"/>
      <c r="F5" s="542"/>
      <c r="G5" s="543"/>
      <c r="H5" s="543"/>
      <c r="I5" s="187"/>
      <c r="J5" s="46"/>
      <c r="K5" s="2"/>
      <c r="L5" s="1"/>
      <c r="M5" s="3" t="s">
        <v>0</v>
      </c>
      <c r="N5" s="544"/>
      <c r="O5" s="544"/>
      <c r="P5" s="544"/>
      <c r="Q5" s="544"/>
      <c r="R5" s="545"/>
      <c r="S5" s="397"/>
    </row>
    <row r="6" spans="1:31" s="5" customFormat="1" ht="65.25" customHeight="1" thickBot="1" x14ac:dyDescent="0.25">
      <c r="A6" s="190" t="s">
        <v>1</v>
      </c>
      <c r="B6" s="56" t="s">
        <v>2</v>
      </c>
      <c r="C6" s="56" t="s">
        <v>3</v>
      </c>
      <c r="D6" s="56" t="s">
        <v>4</v>
      </c>
      <c r="E6" s="56" t="s">
        <v>5</v>
      </c>
      <c r="F6" s="56" t="s">
        <v>6</v>
      </c>
      <c r="G6" s="56" t="s">
        <v>7</v>
      </c>
      <c r="H6" s="56" t="s">
        <v>8</v>
      </c>
      <c r="I6" s="56" t="s">
        <v>9</v>
      </c>
      <c r="J6" s="56" t="s">
        <v>10</v>
      </c>
      <c r="K6" s="56" t="s">
        <v>11</v>
      </c>
      <c r="L6" s="57" t="s">
        <v>12</v>
      </c>
      <c r="M6" s="57" t="s">
        <v>13</v>
      </c>
      <c r="N6" s="58" t="s">
        <v>247</v>
      </c>
      <c r="O6" s="482" t="s">
        <v>1074</v>
      </c>
      <c r="P6" s="451" t="s">
        <v>448</v>
      </c>
      <c r="Q6" s="451" t="s">
        <v>1075</v>
      </c>
      <c r="R6" s="59" t="s">
        <v>14</v>
      </c>
      <c r="S6" s="59" t="s">
        <v>433</v>
      </c>
      <c r="T6" s="220" t="s">
        <v>426</v>
      </c>
      <c r="U6" s="220" t="s">
        <v>427</v>
      </c>
      <c r="V6" s="177" t="s">
        <v>428</v>
      </c>
      <c r="W6" s="177" t="s">
        <v>429</v>
      </c>
      <c r="X6" s="177" t="s">
        <v>430</v>
      </c>
      <c r="Y6" s="177" t="s">
        <v>431</v>
      </c>
      <c r="Z6" s="177" t="s">
        <v>432</v>
      </c>
      <c r="AA6" s="177" t="s">
        <v>434</v>
      </c>
      <c r="AB6" s="177" t="s">
        <v>435</v>
      </c>
      <c r="AC6" s="177" t="s">
        <v>436</v>
      </c>
      <c r="AD6" s="177" t="s">
        <v>437</v>
      </c>
      <c r="AE6" s="177" t="s">
        <v>438</v>
      </c>
    </row>
    <row r="7" spans="1:31" s="122" customFormat="1" ht="19.5" x14ac:dyDescent="0.25">
      <c r="A7" s="191" t="s">
        <v>22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7" t="str">
        <f t="shared" ref="L7:L70" si="0">CONCATENATE(A7,"-",B7,"-",C7,"-",D7,"-",E7,"-",F7,"-",G7,"-",H7,"-",I7)</f>
        <v>A--------</v>
      </c>
      <c r="M7" s="128" t="s">
        <v>23</v>
      </c>
      <c r="N7" s="129">
        <f>+N8+N387+N433+N507</f>
        <v>358007600000.39856</v>
      </c>
      <c r="O7" s="495"/>
      <c r="P7" s="452"/>
      <c r="Q7" s="452"/>
      <c r="R7" s="431"/>
      <c r="S7" s="405"/>
      <c r="T7" s="221"/>
      <c r="U7" s="221"/>
      <c r="V7" s="173"/>
      <c r="W7" s="173"/>
      <c r="X7" s="173"/>
      <c r="Y7" s="173"/>
      <c r="Z7" s="173"/>
      <c r="AA7" s="173"/>
      <c r="AB7" s="173"/>
      <c r="AC7" s="173"/>
      <c r="AD7" s="173"/>
      <c r="AE7" s="173"/>
    </row>
    <row r="8" spans="1:31" s="79" customFormat="1" ht="18.75" x14ac:dyDescent="0.3">
      <c r="A8" s="204" t="s">
        <v>22</v>
      </c>
      <c r="B8" s="75" t="s">
        <v>29</v>
      </c>
      <c r="C8" s="75"/>
      <c r="D8" s="75"/>
      <c r="E8" s="75"/>
      <c r="F8" s="75"/>
      <c r="G8" s="75"/>
      <c r="H8" s="75"/>
      <c r="I8" s="75"/>
      <c r="J8" s="75"/>
      <c r="K8" s="75"/>
      <c r="L8" s="76" t="str">
        <f t="shared" si="0"/>
        <v>A-02-------</v>
      </c>
      <c r="M8" s="77" t="s">
        <v>30</v>
      </c>
      <c r="N8" s="78">
        <f>+N9+N47</f>
        <v>212416600000</v>
      </c>
      <c r="O8" s="496"/>
      <c r="P8" s="453"/>
      <c r="Q8" s="453"/>
      <c r="R8" s="432"/>
      <c r="S8" s="406"/>
      <c r="T8" s="222"/>
      <c r="U8" s="222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spans="1:31" s="73" customFormat="1" ht="17.25" x14ac:dyDescent="0.3">
      <c r="A9" s="205" t="s">
        <v>22</v>
      </c>
      <c r="B9" s="69" t="s">
        <v>29</v>
      </c>
      <c r="C9" s="69" t="s">
        <v>24</v>
      </c>
      <c r="D9" s="69"/>
      <c r="E9" s="69"/>
      <c r="F9" s="69"/>
      <c r="G9" s="69"/>
      <c r="H9" s="69"/>
      <c r="I9" s="69"/>
      <c r="J9" s="69"/>
      <c r="K9" s="69"/>
      <c r="L9" s="70" t="str">
        <f t="shared" si="0"/>
        <v>A-02-01------</v>
      </c>
      <c r="M9" s="71" t="s">
        <v>31</v>
      </c>
      <c r="N9" s="72">
        <f>+N10+N31</f>
        <v>2903700000</v>
      </c>
      <c r="O9" s="497"/>
      <c r="P9" s="454"/>
      <c r="Q9" s="454"/>
      <c r="R9" s="433"/>
      <c r="S9" s="407"/>
      <c r="T9" s="221"/>
      <c r="U9" s="221"/>
      <c r="V9" s="178"/>
      <c r="W9" s="178"/>
      <c r="X9" s="178"/>
      <c r="Y9" s="178"/>
      <c r="Z9" s="178"/>
      <c r="AA9" s="178"/>
      <c r="AB9" s="178"/>
      <c r="AC9" s="178"/>
      <c r="AD9" s="178"/>
      <c r="AE9" s="178"/>
    </row>
    <row r="10" spans="1:31" s="65" customFormat="1" ht="15.75" x14ac:dyDescent="0.25">
      <c r="A10" s="206" t="s">
        <v>22</v>
      </c>
      <c r="B10" s="114" t="s">
        <v>29</v>
      </c>
      <c r="C10" s="114" t="s">
        <v>24</v>
      </c>
      <c r="D10" s="114"/>
      <c r="E10" s="114"/>
      <c r="F10" s="114"/>
      <c r="G10" s="114"/>
      <c r="H10" s="114"/>
      <c r="I10" s="114"/>
      <c r="J10" s="114">
        <v>10</v>
      </c>
      <c r="K10" s="114"/>
      <c r="L10" s="115" t="str">
        <f t="shared" si="0"/>
        <v>A-02-01------</v>
      </c>
      <c r="M10" s="116" t="s">
        <v>31</v>
      </c>
      <c r="N10" s="117">
        <f>+N11</f>
        <v>868600000</v>
      </c>
      <c r="O10" s="498"/>
      <c r="P10" s="455"/>
      <c r="Q10" s="455"/>
      <c r="R10" s="434"/>
      <c r="S10" s="408"/>
      <c r="T10" s="221"/>
      <c r="U10" s="221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</row>
    <row r="11" spans="1:31" s="7" customFormat="1" x14ac:dyDescent="0.25">
      <c r="A11" s="195" t="s">
        <v>22</v>
      </c>
      <c r="B11" s="66" t="s">
        <v>29</v>
      </c>
      <c r="C11" s="66" t="s">
        <v>24</v>
      </c>
      <c r="D11" s="66" t="s">
        <v>24</v>
      </c>
      <c r="E11" s="66"/>
      <c r="F11" s="66"/>
      <c r="G11" s="66"/>
      <c r="H11" s="66"/>
      <c r="I11" s="66"/>
      <c r="J11" s="66">
        <v>10</v>
      </c>
      <c r="K11" s="66"/>
      <c r="L11" s="67" t="str">
        <f t="shared" si="0"/>
        <v>A-02-01-01-----</v>
      </c>
      <c r="M11" s="13" t="s">
        <v>32</v>
      </c>
      <c r="N11" s="10">
        <f>+N12+N18+N28</f>
        <v>868600000</v>
      </c>
      <c r="O11" s="494"/>
      <c r="P11" s="456"/>
      <c r="Q11" s="456"/>
      <c r="R11" s="435"/>
      <c r="S11" s="409"/>
      <c r="T11" s="221"/>
      <c r="U11" s="221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</row>
    <row r="12" spans="1:31" s="7" customFormat="1" x14ac:dyDescent="0.25">
      <c r="A12" s="196" t="s">
        <v>22</v>
      </c>
      <c r="B12" s="15" t="s">
        <v>29</v>
      </c>
      <c r="C12" s="15" t="s">
        <v>24</v>
      </c>
      <c r="D12" s="15" t="s">
        <v>24</v>
      </c>
      <c r="E12" s="15" t="s">
        <v>33</v>
      </c>
      <c r="F12" s="15"/>
      <c r="G12" s="15"/>
      <c r="H12" s="15"/>
      <c r="I12" s="15"/>
      <c r="J12" s="15">
        <v>10</v>
      </c>
      <c r="K12" s="15"/>
      <c r="L12" s="8" t="str">
        <f t="shared" si="0"/>
        <v>A-02-01-01-003----</v>
      </c>
      <c r="M12" s="13" t="s">
        <v>34</v>
      </c>
      <c r="N12" s="10">
        <f>+N13</f>
        <v>200000000</v>
      </c>
      <c r="O12" s="494"/>
      <c r="P12" s="456"/>
      <c r="Q12" s="456"/>
      <c r="R12" s="436"/>
      <c r="S12" s="410"/>
      <c r="T12" s="221"/>
      <c r="U12" s="221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</row>
    <row r="13" spans="1:31" s="7" customFormat="1" ht="33" x14ac:dyDescent="0.25">
      <c r="A13" s="196" t="s">
        <v>22</v>
      </c>
      <c r="B13" s="15" t="s">
        <v>29</v>
      </c>
      <c r="C13" s="15" t="s">
        <v>24</v>
      </c>
      <c r="D13" s="15" t="s">
        <v>24</v>
      </c>
      <c r="E13" s="15" t="s">
        <v>33</v>
      </c>
      <c r="F13" s="15" t="s">
        <v>35</v>
      </c>
      <c r="G13" s="15"/>
      <c r="H13" s="15"/>
      <c r="I13" s="15"/>
      <c r="J13" s="15">
        <v>10</v>
      </c>
      <c r="K13" s="15"/>
      <c r="L13" s="8" t="str">
        <f t="shared" si="0"/>
        <v>A-02-01-01-003-008---</v>
      </c>
      <c r="M13" s="13" t="s">
        <v>321</v>
      </c>
      <c r="N13" s="10">
        <f>SUM(N14:N17)</f>
        <v>200000000</v>
      </c>
      <c r="O13" s="494"/>
      <c r="P13" s="456"/>
      <c r="Q13" s="456"/>
      <c r="R13" s="436"/>
      <c r="S13" s="410"/>
      <c r="T13" s="221"/>
      <c r="U13" s="221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</row>
    <row r="14" spans="1:31" x14ac:dyDescent="0.25">
      <c r="A14" s="196" t="s">
        <v>22</v>
      </c>
      <c r="B14" s="15" t="s">
        <v>29</v>
      </c>
      <c r="C14" s="15" t="s">
        <v>24</v>
      </c>
      <c r="D14" s="15" t="s">
        <v>24</v>
      </c>
      <c r="E14" s="15" t="s">
        <v>33</v>
      </c>
      <c r="F14" s="15" t="s">
        <v>35</v>
      </c>
      <c r="G14" s="12"/>
      <c r="H14" s="12"/>
      <c r="I14" s="12"/>
      <c r="J14" s="12">
        <v>10</v>
      </c>
      <c r="K14" s="12">
        <v>201</v>
      </c>
      <c r="L14" s="8" t="str">
        <f t="shared" si="0"/>
        <v>A-02-01-01-003-008---</v>
      </c>
      <c r="M14" s="14" t="s">
        <v>36</v>
      </c>
      <c r="N14" s="11">
        <v>30000000</v>
      </c>
      <c r="O14" s="494"/>
      <c r="P14" s="457"/>
      <c r="Q14" s="457"/>
      <c r="R14" s="437" t="s">
        <v>37</v>
      </c>
      <c r="S14" s="411" t="s">
        <v>469</v>
      </c>
      <c r="T14" s="223" t="s">
        <v>439</v>
      </c>
      <c r="U14" s="223">
        <v>1</v>
      </c>
      <c r="V14" s="180" t="s">
        <v>935</v>
      </c>
      <c r="W14" s="180">
        <v>90</v>
      </c>
      <c r="X14" s="180" t="s">
        <v>455</v>
      </c>
      <c r="Y14" s="180" t="s">
        <v>455</v>
      </c>
      <c r="Z14" s="180" t="s">
        <v>455</v>
      </c>
      <c r="AA14" s="186">
        <v>43903</v>
      </c>
      <c r="AB14" s="180"/>
      <c r="AC14" s="180"/>
      <c r="AD14" s="180"/>
      <c r="AE14" s="180"/>
    </row>
    <row r="15" spans="1:31" ht="33" x14ac:dyDescent="0.25">
      <c r="A15" s="196" t="s">
        <v>22</v>
      </c>
      <c r="B15" s="15" t="s">
        <v>29</v>
      </c>
      <c r="C15" s="15" t="s">
        <v>24</v>
      </c>
      <c r="D15" s="15" t="s">
        <v>24</v>
      </c>
      <c r="E15" s="15" t="s">
        <v>33</v>
      </c>
      <c r="F15" s="15" t="s">
        <v>35</v>
      </c>
      <c r="G15" s="12"/>
      <c r="H15" s="12"/>
      <c r="I15" s="12"/>
      <c r="J15" s="12">
        <v>10</v>
      </c>
      <c r="K15" s="12">
        <v>202</v>
      </c>
      <c r="L15" s="8" t="str">
        <f t="shared" si="0"/>
        <v>A-02-01-01-003-008---</v>
      </c>
      <c r="M15" s="14" t="s">
        <v>1051</v>
      </c>
      <c r="N15" s="11">
        <f>100000000-20000000</f>
        <v>80000000</v>
      </c>
      <c r="O15" s="494"/>
      <c r="P15" s="457"/>
      <c r="Q15" s="457"/>
      <c r="R15" s="437" t="s">
        <v>27</v>
      </c>
      <c r="S15" s="411" t="s">
        <v>469</v>
      </c>
      <c r="T15" s="223" t="s">
        <v>439</v>
      </c>
      <c r="U15" s="223">
        <v>1</v>
      </c>
      <c r="V15" s="180" t="s">
        <v>935</v>
      </c>
      <c r="W15" s="180">
        <v>90</v>
      </c>
      <c r="X15" s="180" t="s">
        <v>455</v>
      </c>
      <c r="Y15" s="180" t="s">
        <v>455</v>
      </c>
      <c r="Z15" s="180" t="s">
        <v>455</v>
      </c>
      <c r="AA15" s="186">
        <v>43903</v>
      </c>
      <c r="AB15" s="180"/>
      <c r="AC15" s="180"/>
      <c r="AD15" s="180"/>
      <c r="AE15" s="180"/>
    </row>
    <row r="16" spans="1:31" x14ac:dyDescent="0.25">
      <c r="A16" s="196" t="s">
        <v>22</v>
      </c>
      <c r="B16" s="15" t="s">
        <v>29</v>
      </c>
      <c r="C16" s="15" t="s">
        <v>24</v>
      </c>
      <c r="D16" s="15" t="s">
        <v>24</v>
      </c>
      <c r="E16" s="15" t="s">
        <v>33</v>
      </c>
      <c r="F16" s="15" t="s">
        <v>35</v>
      </c>
      <c r="G16" s="12"/>
      <c r="H16" s="12"/>
      <c r="I16" s="12"/>
      <c r="J16" s="12">
        <v>10</v>
      </c>
      <c r="K16" s="12">
        <v>203</v>
      </c>
      <c r="L16" s="8" t="str">
        <f t="shared" si="0"/>
        <v>A-02-01-01-003-008---</v>
      </c>
      <c r="M16" s="14" t="s">
        <v>250</v>
      </c>
      <c r="N16" s="11">
        <f>100000000-20000000</f>
        <v>80000000</v>
      </c>
      <c r="O16" s="494"/>
      <c r="P16" s="457"/>
      <c r="Q16" s="457"/>
      <c r="R16" s="437" t="s">
        <v>37</v>
      </c>
      <c r="S16" s="411" t="s">
        <v>469</v>
      </c>
      <c r="T16" s="223" t="s">
        <v>439</v>
      </c>
      <c r="U16" s="223">
        <v>1</v>
      </c>
      <c r="V16" s="180" t="s">
        <v>935</v>
      </c>
      <c r="W16" s="180">
        <v>90</v>
      </c>
      <c r="X16" s="180" t="s">
        <v>455</v>
      </c>
      <c r="Y16" s="180" t="s">
        <v>455</v>
      </c>
      <c r="Z16" s="180" t="s">
        <v>455</v>
      </c>
      <c r="AA16" s="186">
        <v>43903</v>
      </c>
      <c r="AB16" s="180"/>
      <c r="AC16" s="180"/>
      <c r="AD16" s="180"/>
      <c r="AE16" s="180"/>
    </row>
    <row r="17" spans="1:31" ht="33" x14ac:dyDescent="0.25">
      <c r="A17" s="196" t="s">
        <v>22</v>
      </c>
      <c r="B17" s="15" t="s">
        <v>29</v>
      </c>
      <c r="C17" s="15" t="s">
        <v>24</v>
      </c>
      <c r="D17" s="15" t="s">
        <v>24</v>
      </c>
      <c r="E17" s="15" t="s">
        <v>33</v>
      </c>
      <c r="F17" s="15" t="s">
        <v>35</v>
      </c>
      <c r="G17" s="12"/>
      <c r="H17" s="12"/>
      <c r="I17" s="12"/>
      <c r="J17" s="12">
        <v>10</v>
      </c>
      <c r="K17" s="12">
        <v>204</v>
      </c>
      <c r="L17" s="8" t="str">
        <f t="shared" si="0"/>
        <v>A-02-01-01-003-008---</v>
      </c>
      <c r="M17" s="14" t="s">
        <v>311</v>
      </c>
      <c r="N17" s="11">
        <v>10000000</v>
      </c>
      <c r="O17" s="494"/>
      <c r="P17" s="457"/>
      <c r="Q17" s="457"/>
      <c r="R17" s="437" t="s">
        <v>27</v>
      </c>
      <c r="S17" s="411" t="s">
        <v>469</v>
      </c>
      <c r="T17" s="223" t="s">
        <v>439</v>
      </c>
      <c r="U17" s="223">
        <v>1</v>
      </c>
      <c r="V17" s="180" t="s">
        <v>935</v>
      </c>
      <c r="W17" s="180">
        <v>90</v>
      </c>
      <c r="X17" s="180" t="s">
        <v>455</v>
      </c>
      <c r="Y17" s="180" t="s">
        <v>455</v>
      </c>
      <c r="Z17" s="180" t="s">
        <v>455</v>
      </c>
      <c r="AA17" s="186">
        <v>43903</v>
      </c>
      <c r="AB17" s="180"/>
      <c r="AC17" s="180"/>
      <c r="AD17" s="180"/>
      <c r="AE17" s="180"/>
    </row>
    <row r="18" spans="1:31" s="7" customFormat="1" x14ac:dyDescent="0.25">
      <c r="A18" s="196" t="s">
        <v>22</v>
      </c>
      <c r="B18" s="15" t="s">
        <v>29</v>
      </c>
      <c r="C18" s="15" t="s">
        <v>24</v>
      </c>
      <c r="D18" s="15" t="s">
        <v>24</v>
      </c>
      <c r="E18" s="15" t="s">
        <v>41</v>
      </c>
      <c r="F18" s="15"/>
      <c r="G18" s="15"/>
      <c r="H18" s="15"/>
      <c r="I18" s="15"/>
      <c r="J18" s="15">
        <v>10</v>
      </c>
      <c r="K18" s="15"/>
      <c r="L18" s="44" t="str">
        <f t="shared" si="0"/>
        <v>A-02-01-01-004----</v>
      </c>
      <c r="M18" s="13" t="s">
        <v>42</v>
      </c>
      <c r="N18" s="10">
        <f>+N19+N21+N24</f>
        <v>662500000</v>
      </c>
      <c r="O18" s="494"/>
      <c r="P18" s="456"/>
      <c r="Q18" s="456"/>
      <c r="R18" s="436"/>
      <c r="S18" s="410"/>
      <c r="T18" s="221"/>
      <c r="U18" s="221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</row>
    <row r="19" spans="1:31" s="7" customFormat="1" x14ac:dyDescent="0.25">
      <c r="A19" s="196" t="s">
        <v>22</v>
      </c>
      <c r="B19" s="15" t="s">
        <v>29</v>
      </c>
      <c r="C19" s="15" t="s">
        <v>24</v>
      </c>
      <c r="D19" s="15" t="s">
        <v>24</v>
      </c>
      <c r="E19" s="15" t="s">
        <v>41</v>
      </c>
      <c r="F19" s="15" t="s">
        <v>33</v>
      </c>
      <c r="G19" s="15"/>
      <c r="H19" s="15"/>
      <c r="I19" s="15"/>
      <c r="J19" s="15">
        <v>10</v>
      </c>
      <c r="K19" s="15"/>
      <c r="L19" s="44" t="str">
        <f t="shared" si="0"/>
        <v>A-02-01-01-004-003---</v>
      </c>
      <c r="M19" s="13" t="s">
        <v>43</v>
      </c>
      <c r="N19" s="10">
        <f>+N20</f>
        <v>10000000</v>
      </c>
      <c r="O19" s="494"/>
      <c r="P19" s="456"/>
      <c r="Q19" s="456"/>
      <c r="R19" s="436"/>
      <c r="S19" s="410"/>
      <c r="T19" s="221"/>
      <c r="U19" s="221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</row>
    <row r="20" spans="1:31" x14ac:dyDescent="0.25">
      <c r="A20" s="196" t="s">
        <v>22</v>
      </c>
      <c r="B20" s="15" t="s">
        <v>29</v>
      </c>
      <c r="C20" s="15" t="s">
        <v>24</v>
      </c>
      <c r="D20" s="15" t="s">
        <v>24</v>
      </c>
      <c r="E20" s="15" t="s">
        <v>41</v>
      </c>
      <c r="F20" s="15" t="s">
        <v>33</v>
      </c>
      <c r="G20" s="12"/>
      <c r="H20" s="12"/>
      <c r="I20" s="12"/>
      <c r="J20" s="12">
        <v>10</v>
      </c>
      <c r="K20" s="12">
        <v>205</v>
      </c>
      <c r="L20" s="8" t="str">
        <f t="shared" si="0"/>
        <v>A-02-01-01-004-003---</v>
      </c>
      <c r="M20" s="14" t="s">
        <v>406</v>
      </c>
      <c r="N20" s="90">
        <v>10000000</v>
      </c>
      <c r="O20" s="494"/>
      <c r="P20" s="458"/>
      <c r="Q20" s="458"/>
      <c r="R20" s="437" t="s">
        <v>37</v>
      </c>
      <c r="S20" s="411" t="s">
        <v>444</v>
      </c>
      <c r="T20" s="223" t="s">
        <v>440</v>
      </c>
      <c r="U20" s="223">
        <v>2</v>
      </c>
      <c r="V20" s="180" t="s">
        <v>914</v>
      </c>
      <c r="W20" s="180">
        <v>30</v>
      </c>
      <c r="X20" s="180" t="s">
        <v>455</v>
      </c>
      <c r="Y20" s="180" t="s">
        <v>455</v>
      </c>
      <c r="Z20" s="180" t="s">
        <v>455</v>
      </c>
      <c r="AA20" s="186">
        <v>43864</v>
      </c>
      <c r="AB20" s="180"/>
      <c r="AC20" s="180"/>
      <c r="AD20" s="180"/>
      <c r="AE20" s="180"/>
    </row>
    <row r="21" spans="1:31" s="7" customFormat="1" x14ac:dyDescent="0.25">
      <c r="A21" s="196" t="s">
        <v>22</v>
      </c>
      <c r="B21" s="15" t="s">
        <v>29</v>
      </c>
      <c r="C21" s="15" t="s">
        <v>24</v>
      </c>
      <c r="D21" s="15" t="s">
        <v>24</v>
      </c>
      <c r="E21" s="15" t="s">
        <v>41</v>
      </c>
      <c r="F21" s="15" t="s">
        <v>45</v>
      </c>
      <c r="G21" s="15"/>
      <c r="H21" s="15"/>
      <c r="I21" s="15"/>
      <c r="J21" s="15">
        <v>10</v>
      </c>
      <c r="K21" s="15"/>
      <c r="L21" s="44" t="s">
        <v>323</v>
      </c>
      <c r="M21" s="13" t="s">
        <v>46</v>
      </c>
      <c r="N21" s="45">
        <f>SUM(N22:N23)</f>
        <v>117500000</v>
      </c>
      <c r="O21" s="494"/>
      <c r="P21" s="459"/>
      <c r="Q21" s="459"/>
      <c r="R21" s="436"/>
      <c r="S21" s="410"/>
      <c r="T21" s="221"/>
      <c r="U21" s="221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</row>
    <row r="22" spans="1:31" x14ac:dyDescent="0.25">
      <c r="A22" s="196" t="s">
        <v>22</v>
      </c>
      <c r="B22" s="15" t="s">
        <v>29</v>
      </c>
      <c r="C22" s="15" t="s">
        <v>24</v>
      </c>
      <c r="D22" s="15" t="s">
        <v>24</v>
      </c>
      <c r="E22" s="15" t="s">
        <v>41</v>
      </c>
      <c r="F22" s="15" t="s">
        <v>45</v>
      </c>
      <c r="G22" s="12"/>
      <c r="H22" s="12"/>
      <c r="I22" s="12"/>
      <c r="J22" s="12">
        <v>10</v>
      </c>
      <c r="K22" s="12">
        <v>206</v>
      </c>
      <c r="L22" s="8" t="str">
        <f>CONCATENATE(A22,"-",B22,"-",C22,"-",D22,"-",E22,"-",F22,"-",G22,"-",H22,"-",I22)</f>
        <v>A-02-01-01-004-005---</v>
      </c>
      <c r="M22" s="14" t="s">
        <v>90</v>
      </c>
      <c r="N22" s="11">
        <v>87500000</v>
      </c>
      <c r="O22" s="494"/>
      <c r="P22" s="457"/>
      <c r="Q22" s="457"/>
      <c r="R22" s="437" t="s">
        <v>37</v>
      </c>
      <c r="S22" s="412" t="s">
        <v>48</v>
      </c>
      <c r="T22" s="223" t="s">
        <v>439</v>
      </c>
      <c r="U22" s="223">
        <v>3</v>
      </c>
      <c r="V22" s="180" t="s">
        <v>935</v>
      </c>
      <c r="W22" s="180">
        <v>45</v>
      </c>
      <c r="X22" s="180" t="s">
        <v>455</v>
      </c>
      <c r="Y22" s="180" t="s">
        <v>455</v>
      </c>
      <c r="Z22" s="180" t="s">
        <v>455</v>
      </c>
      <c r="AA22" s="186">
        <v>43882</v>
      </c>
      <c r="AB22" s="180"/>
      <c r="AC22" s="180"/>
      <c r="AD22" s="180"/>
      <c r="AE22" s="180"/>
    </row>
    <row r="23" spans="1:31" x14ac:dyDescent="0.25">
      <c r="A23" s="196" t="s">
        <v>22</v>
      </c>
      <c r="B23" s="15" t="s">
        <v>29</v>
      </c>
      <c r="C23" s="15" t="s">
        <v>24</v>
      </c>
      <c r="D23" s="15" t="s">
        <v>24</v>
      </c>
      <c r="E23" s="15" t="s">
        <v>41</v>
      </c>
      <c r="F23" s="15" t="s">
        <v>45</v>
      </c>
      <c r="G23" s="12"/>
      <c r="H23" s="12"/>
      <c r="I23" s="12"/>
      <c r="J23" s="12">
        <v>10</v>
      </c>
      <c r="K23" s="12">
        <v>207</v>
      </c>
      <c r="L23" s="8" t="str">
        <f>CONCATENATE(A23,"-",B23,"-",C23,"-",D23,"-",E23,"-",F23,"-",G23,"-",H23,"-",I23)</f>
        <v>A-02-01-01-004-005---</v>
      </c>
      <c r="M23" s="14" t="s">
        <v>320</v>
      </c>
      <c r="N23" s="11">
        <v>30000000</v>
      </c>
      <c r="O23" s="494"/>
      <c r="P23" s="457"/>
      <c r="Q23" s="457"/>
      <c r="R23" s="437" t="s">
        <v>37</v>
      </c>
      <c r="S23" s="412" t="s">
        <v>48</v>
      </c>
      <c r="T23" s="223" t="s">
        <v>439</v>
      </c>
      <c r="U23" s="223">
        <v>3</v>
      </c>
      <c r="V23" s="180" t="s">
        <v>935</v>
      </c>
      <c r="W23" s="180">
        <v>45</v>
      </c>
      <c r="X23" s="180" t="s">
        <v>455</v>
      </c>
      <c r="Y23" s="180" t="s">
        <v>455</v>
      </c>
      <c r="Z23" s="180" t="s">
        <v>455</v>
      </c>
      <c r="AA23" s="186">
        <v>43882</v>
      </c>
      <c r="AB23" s="180"/>
      <c r="AC23" s="180"/>
      <c r="AD23" s="180"/>
      <c r="AE23" s="180"/>
    </row>
    <row r="24" spans="1:31" s="7" customFormat="1" ht="18" customHeight="1" x14ac:dyDescent="0.25">
      <c r="A24" s="196" t="s">
        <v>22</v>
      </c>
      <c r="B24" s="15" t="s">
        <v>29</v>
      </c>
      <c r="C24" s="15" t="s">
        <v>24</v>
      </c>
      <c r="D24" s="15" t="s">
        <v>24</v>
      </c>
      <c r="E24" s="15" t="s">
        <v>41</v>
      </c>
      <c r="F24" s="15" t="s">
        <v>47</v>
      </c>
      <c r="G24" s="15"/>
      <c r="H24" s="15"/>
      <c r="I24" s="15"/>
      <c r="J24" s="15">
        <v>10</v>
      </c>
      <c r="K24" s="15"/>
      <c r="L24" s="44" t="str">
        <f t="shared" ref="L24" si="1">CONCATENATE(A24,"-",B24,"-",C24,"-",D24,"-",E24,"-",F24,"-",G24,"-",H24,"-",I24)</f>
        <v>A-02-01-01-004-007---</v>
      </c>
      <c r="M24" s="13" t="s">
        <v>324</v>
      </c>
      <c r="N24" s="10">
        <f>SUM(N25:N27)</f>
        <v>535000000</v>
      </c>
      <c r="O24" s="494"/>
      <c r="P24" s="456"/>
      <c r="Q24" s="456"/>
      <c r="R24" s="436"/>
      <c r="S24" s="410"/>
      <c r="T24" s="221"/>
      <c r="U24" s="221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</row>
    <row r="25" spans="1:31" ht="33" x14ac:dyDescent="0.25">
      <c r="A25" s="196" t="s">
        <v>22</v>
      </c>
      <c r="B25" s="15" t="s">
        <v>29</v>
      </c>
      <c r="C25" s="15" t="s">
        <v>24</v>
      </c>
      <c r="D25" s="15" t="s">
        <v>24</v>
      </c>
      <c r="E25" s="15" t="s">
        <v>41</v>
      </c>
      <c r="F25" s="15" t="s">
        <v>47</v>
      </c>
      <c r="G25" s="12"/>
      <c r="H25" s="12"/>
      <c r="I25" s="12"/>
      <c r="J25" s="12">
        <v>10</v>
      </c>
      <c r="K25" s="12">
        <v>208</v>
      </c>
      <c r="L25" s="8" t="str">
        <f>CONCATENATE(A25,"-",B25,"-",C25,"-",D25,"-",E25,"-",F25,"-",G25,"-",H25,"-",I25)</f>
        <v>A-02-01-01-004-007---</v>
      </c>
      <c r="M25" s="14" t="s">
        <v>322</v>
      </c>
      <c r="N25" s="90">
        <v>20000000</v>
      </c>
      <c r="O25" s="494"/>
      <c r="P25" s="458"/>
      <c r="Q25" s="458"/>
      <c r="R25" s="437" t="s">
        <v>17</v>
      </c>
      <c r="S25" s="412" t="s">
        <v>48</v>
      </c>
      <c r="T25" s="223" t="s">
        <v>439</v>
      </c>
      <c r="U25" s="223">
        <v>3</v>
      </c>
      <c r="V25" s="180" t="s">
        <v>935</v>
      </c>
      <c r="W25" s="180">
        <v>45</v>
      </c>
      <c r="X25" s="180" t="s">
        <v>455</v>
      </c>
      <c r="Y25" s="180" t="s">
        <v>455</v>
      </c>
      <c r="Z25" s="180" t="s">
        <v>455</v>
      </c>
      <c r="AA25" s="186">
        <v>43882</v>
      </c>
      <c r="AB25" s="180"/>
      <c r="AC25" s="180"/>
      <c r="AD25" s="180"/>
      <c r="AE25" s="180"/>
    </row>
    <row r="26" spans="1:31" ht="25.5" x14ac:dyDescent="0.25">
      <c r="A26" s="196" t="s">
        <v>22</v>
      </c>
      <c r="B26" s="15" t="s">
        <v>29</v>
      </c>
      <c r="C26" s="15" t="s">
        <v>24</v>
      </c>
      <c r="D26" s="15" t="s">
        <v>24</v>
      </c>
      <c r="E26" s="15" t="s">
        <v>41</v>
      </c>
      <c r="F26" s="15" t="s">
        <v>47</v>
      </c>
      <c r="G26" s="12"/>
      <c r="H26" s="12"/>
      <c r="I26" s="12"/>
      <c r="J26" s="12">
        <v>10</v>
      </c>
      <c r="K26" s="12">
        <v>209</v>
      </c>
      <c r="L26" s="8" t="str">
        <f>CONCATENATE(A26,"-",B26,"-",C26,"-",D26,"-",E26,"-",F26,"-",G26,"-",H26,"-",I26)</f>
        <v>A-02-01-01-004-007---</v>
      </c>
      <c r="M26" s="14" t="s">
        <v>332</v>
      </c>
      <c r="N26" s="90">
        <v>5000000</v>
      </c>
      <c r="O26" s="494"/>
      <c r="P26" s="458"/>
      <c r="Q26" s="458"/>
      <c r="R26" s="437" t="s">
        <v>17</v>
      </c>
      <c r="S26" s="412" t="s">
        <v>48</v>
      </c>
      <c r="T26" s="223" t="s">
        <v>442</v>
      </c>
      <c r="U26" s="223">
        <v>4</v>
      </c>
      <c r="V26" s="180" t="s">
        <v>914</v>
      </c>
      <c r="W26" s="180">
        <v>45</v>
      </c>
      <c r="X26" s="180" t="s">
        <v>455</v>
      </c>
      <c r="Y26" s="180" t="s">
        <v>455</v>
      </c>
      <c r="Z26" s="180" t="s">
        <v>455</v>
      </c>
      <c r="AA26" s="186">
        <v>43893</v>
      </c>
      <c r="AB26" s="180"/>
      <c r="AC26" s="180"/>
      <c r="AD26" s="180"/>
      <c r="AE26" s="180"/>
    </row>
    <row r="27" spans="1:31" ht="18" customHeight="1" x14ac:dyDescent="0.25">
      <c r="A27" s="196" t="s">
        <v>22</v>
      </c>
      <c r="B27" s="15" t="s">
        <v>29</v>
      </c>
      <c r="C27" s="15" t="s">
        <v>24</v>
      </c>
      <c r="D27" s="15" t="s">
        <v>24</v>
      </c>
      <c r="E27" s="15" t="s">
        <v>41</v>
      </c>
      <c r="F27" s="15" t="s">
        <v>47</v>
      </c>
      <c r="G27" s="12"/>
      <c r="H27" s="12"/>
      <c r="I27" s="12"/>
      <c r="J27" s="15">
        <v>10</v>
      </c>
      <c r="K27" s="12">
        <v>210</v>
      </c>
      <c r="L27" s="8" t="str">
        <f>CONCATENATE(A27,"-",B27,"-",C27,"-",D27,"-",E27,"-",F27,"-",G27,"-",H27,"-",I27)</f>
        <v>A-02-01-01-004-007---</v>
      </c>
      <c r="M27" s="14" t="s">
        <v>441</v>
      </c>
      <c r="N27" s="11">
        <v>510000000</v>
      </c>
      <c r="O27" s="494"/>
      <c r="P27" s="457"/>
      <c r="Q27" s="457"/>
      <c r="R27" s="437" t="s">
        <v>48</v>
      </c>
      <c r="S27" s="413" t="s">
        <v>48</v>
      </c>
      <c r="T27" s="224" t="s">
        <v>443</v>
      </c>
      <c r="U27" s="223">
        <v>5</v>
      </c>
      <c r="V27" s="180" t="s">
        <v>919</v>
      </c>
      <c r="W27" s="180">
        <v>90</v>
      </c>
      <c r="X27" s="180" t="s">
        <v>455</v>
      </c>
      <c r="Y27" s="180" t="s">
        <v>455</v>
      </c>
      <c r="Z27" s="180" t="s">
        <v>455</v>
      </c>
      <c r="AA27" s="186">
        <v>43882</v>
      </c>
      <c r="AB27" s="180"/>
      <c r="AC27" s="180"/>
      <c r="AD27" s="180"/>
      <c r="AE27" s="180"/>
    </row>
    <row r="28" spans="1:31" s="7" customFormat="1" x14ac:dyDescent="0.25">
      <c r="A28" s="196" t="s">
        <v>22</v>
      </c>
      <c r="B28" s="15" t="s">
        <v>29</v>
      </c>
      <c r="C28" s="15" t="s">
        <v>24</v>
      </c>
      <c r="D28" s="15" t="s">
        <v>24</v>
      </c>
      <c r="E28" s="197" t="s">
        <v>49</v>
      </c>
      <c r="F28" s="15"/>
      <c r="G28" s="15"/>
      <c r="H28" s="15"/>
      <c r="I28" s="15"/>
      <c r="J28" s="15">
        <v>10</v>
      </c>
      <c r="K28" s="15"/>
      <c r="L28" s="8" t="str">
        <f t="shared" ref="L28:L32" si="2">CONCATENATE(A28,"-",B28,"-",C28,"-",D28,"-",E28,"-",F28,"-",G28,"-",H28,"-",I28)</f>
        <v>A-02-01-01-006----</v>
      </c>
      <c r="M28" s="13" t="s">
        <v>319</v>
      </c>
      <c r="N28" s="10">
        <f>+N29</f>
        <v>6100000</v>
      </c>
      <c r="O28" s="494"/>
      <c r="P28" s="456"/>
      <c r="Q28" s="456"/>
      <c r="R28" s="436"/>
      <c r="S28" s="410"/>
      <c r="T28" s="221"/>
      <c r="U28" s="221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</row>
    <row r="29" spans="1:31" s="7" customFormat="1" x14ac:dyDescent="0.25">
      <c r="A29" s="196" t="s">
        <v>22</v>
      </c>
      <c r="B29" s="15" t="s">
        <v>29</v>
      </c>
      <c r="C29" s="15" t="s">
        <v>24</v>
      </c>
      <c r="D29" s="15" t="s">
        <v>24</v>
      </c>
      <c r="E29" s="15" t="s">
        <v>49</v>
      </c>
      <c r="F29" s="15" t="s">
        <v>50</v>
      </c>
      <c r="G29" s="15"/>
      <c r="H29" s="15"/>
      <c r="I29" s="15"/>
      <c r="J29" s="15">
        <v>10</v>
      </c>
      <c r="K29" s="15"/>
      <c r="L29" s="84" t="str">
        <f t="shared" si="2"/>
        <v>A-02-01-01-006-002---</v>
      </c>
      <c r="M29" s="13" t="s">
        <v>325</v>
      </c>
      <c r="N29" s="10">
        <f>+N30</f>
        <v>6100000</v>
      </c>
      <c r="O29" s="494"/>
      <c r="P29" s="456"/>
      <c r="Q29" s="456"/>
      <c r="R29" s="436"/>
      <c r="S29" s="410"/>
      <c r="T29" s="221"/>
      <c r="U29" s="221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</row>
    <row r="30" spans="1:31" x14ac:dyDescent="0.25">
      <c r="A30" s="196" t="s">
        <v>22</v>
      </c>
      <c r="B30" s="15" t="s">
        <v>29</v>
      </c>
      <c r="C30" s="15" t="s">
        <v>24</v>
      </c>
      <c r="D30" s="15" t="s">
        <v>24</v>
      </c>
      <c r="E30" s="15" t="s">
        <v>49</v>
      </c>
      <c r="F30" s="15" t="s">
        <v>50</v>
      </c>
      <c r="G30" s="12"/>
      <c r="H30" s="12"/>
      <c r="I30" s="12"/>
      <c r="J30" s="12">
        <v>10</v>
      </c>
      <c r="K30" s="12">
        <v>211</v>
      </c>
      <c r="L30" s="8" t="str">
        <f t="shared" si="2"/>
        <v>A-02-01-01-006-002---</v>
      </c>
      <c r="M30" s="14" t="s">
        <v>329</v>
      </c>
      <c r="N30" s="90">
        <v>6100000</v>
      </c>
      <c r="O30" s="494"/>
      <c r="P30" s="458"/>
      <c r="Q30" s="458"/>
      <c r="R30" s="437" t="s">
        <v>37</v>
      </c>
      <c r="S30" s="412" t="s">
        <v>48</v>
      </c>
      <c r="T30" s="223" t="s">
        <v>440</v>
      </c>
      <c r="U30" s="223">
        <v>6</v>
      </c>
      <c r="V30" s="180" t="s">
        <v>936</v>
      </c>
      <c r="W30" s="180">
        <v>30</v>
      </c>
      <c r="X30" s="180" t="s">
        <v>455</v>
      </c>
      <c r="Y30" s="180" t="s">
        <v>455</v>
      </c>
      <c r="Z30" s="180" t="s">
        <v>455</v>
      </c>
      <c r="AA30" s="186">
        <v>43854</v>
      </c>
      <c r="AB30" s="180"/>
      <c r="AC30" s="180"/>
      <c r="AD30" s="180"/>
      <c r="AE30" s="180"/>
    </row>
    <row r="31" spans="1:31" s="65" customFormat="1" ht="30" customHeight="1" x14ac:dyDescent="0.25">
      <c r="A31" s="206" t="s">
        <v>22</v>
      </c>
      <c r="B31" s="114" t="s">
        <v>29</v>
      </c>
      <c r="C31" s="114" t="s">
        <v>24</v>
      </c>
      <c r="D31" s="114"/>
      <c r="E31" s="114"/>
      <c r="F31" s="114"/>
      <c r="G31" s="114"/>
      <c r="H31" s="114"/>
      <c r="I31" s="114"/>
      <c r="J31" s="114" t="s">
        <v>407</v>
      </c>
      <c r="K31" s="114"/>
      <c r="L31" s="115" t="str">
        <f t="shared" si="2"/>
        <v>A-02-01------</v>
      </c>
      <c r="M31" s="116" t="s">
        <v>31</v>
      </c>
      <c r="N31" s="117">
        <f>+N32</f>
        <v>2035100000</v>
      </c>
      <c r="O31" s="498"/>
      <c r="P31" s="455"/>
      <c r="Q31" s="455"/>
      <c r="R31" s="434"/>
      <c r="S31" s="414"/>
      <c r="T31" s="221"/>
      <c r="U31" s="221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</row>
    <row r="32" spans="1:31" ht="33" x14ac:dyDescent="0.25">
      <c r="A32" s="195" t="s">
        <v>22</v>
      </c>
      <c r="B32" s="66" t="s">
        <v>29</v>
      </c>
      <c r="C32" s="66" t="s">
        <v>24</v>
      </c>
      <c r="D32" s="66" t="s">
        <v>24</v>
      </c>
      <c r="E32" s="66"/>
      <c r="F32" s="66"/>
      <c r="G32" s="66"/>
      <c r="H32" s="66"/>
      <c r="I32" s="66"/>
      <c r="J32" s="66" t="s">
        <v>248</v>
      </c>
      <c r="K32" s="66"/>
      <c r="L32" s="67" t="str">
        <f t="shared" si="2"/>
        <v>A-02-01-01-----</v>
      </c>
      <c r="M32" s="13" t="s">
        <v>32</v>
      </c>
      <c r="N32" s="10">
        <f>+N33+N36+N39</f>
        <v>2035100000</v>
      </c>
      <c r="O32" s="494"/>
      <c r="P32" s="456"/>
      <c r="Q32" s="456"/>
      <c r="R32" s="438"/>
      <c r="S32" s="415"/>
      <c r="T32" s="223"/>
      <c r="U32" s="223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</row>
    <row r="33" spans="1:31" x14ac:dyDescent="0.25">
      <c r="A33" s="196" t="s">
        <v>22</v>
      </c>
      <c r="B33" s="15" t="s">
        <v>29</v>
      </c>
      <c r="C33" s="15" t="s">
        <v>24</v>
      </c>
      <c r="D33" s="15" t="s">
        <v>24</v>
      </c>
      <c r="E33" s="15" t="s">
        <v>33</v>
      </c>
      <c r="F33" s="15"/>
      <c r="G33" s="15"/>
      <c r="H33" s="15"/>
      <c r="I33" s="15"/>
      <c r="J33" s="15">
        <v>20</v>
      </c>
      <c r="K33" s="12"/>
      <c r="L33" s="8" t="str">
        <f>CONCATENATE(A33,"-",B33,"-",C33,"-",D33,"-",E33,"-",F33,"-",G33,"-",H33,"-",I33)</f>
        <v>A-02-01-01-003----</v>
      </c>
      <c r="M33" s="13" t="s">
        <v>34</v>
      </c>
      <c r="N33" s="10">
        <f>+N34</f>
        <v>52600000</v>
      </c>
      <c r="O33" s="494"/>
      <c r="P33" s="456"/>
      <c r="Q33" s="456"/>
      <c r="R33" s="437"/>
      <c r="S33" s="411"/>
      <c r="T33" s="223"/>
      <c r="U33" s="223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</row>
    <row r="34" spans="1:31" ht="33" x14ac:dyDescent="0.25">
      <c r="A34" s="196" t="s">
        <v>22</v>
      </c>
      <c r="B34" s="15" t="s">
        <v>29</v>
      </c>
      <c r="C34" s="15" t="s">
        <v>24</v>
      </c>
      <c r="D34" s="15" t="s">
        <v>24</v>
      </c>
      <c r="E34" s="15" t="s">
        <v>33</v>
      </c>
      <c r="F34" s="15" t="s">
        <v>35</v>
      </c>
      <c r="G34" s="15"/>
      <c r="H34" s="15"/>
      <c r="I34" s="15"/>
      <c r="J34" s="15">
        <v>20</v>
      </c>
      <c r="K34" s="15"/>
      <c r="L34" s="8" t="str">
        <f t="shared" ref="L34" si="3">CONCATENATE(A34,"-",B34,"-",C34,"-",D34,"-",E34,"-",F34,"-",G34,"-",H34,"-",I34)</f>
        <v>A-02-01-01-003-008---</v>
      </c>
      <c r="M34" s="13" t="s">
        <v>321</v>
      </c>
      <c r="N34" s="10">
        <f>+N35</f>
        <v>52600000</v>
      </c>
      <c r="O34" s="494"/>
      <c r="P34" s="456"/>
      <c r="Q34" s="456"/>
      <c r="R34" s="437"/>
      <c r="S34" s="411"/>
      <c r="T34" s="223"/>
      <c r="U34" s="223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</row>
    <row r="35" spans="1:31" x14ac:dyDescent="0.25">
      <c r="A35" s="196" t="s">
        <v>22</v>
      </c>
      <c r="B35" s="15" t="s">
        <v>29</v>
      </c>
      <c r="C35" s="15" t="s">
        <v>24</v>
      </c>
      <c r="D35" s="15" t="s">
        <v>24</v>
      </c>
      <c r="E35" s="15" t="s">
        <v>33</v>
      </c>
      <c r="F35" s="15" t="s">
        <v>35</v>
      </c>
      <c r="G35" s="12"/>
      <c r="H35" s="12"/>
      <c r="I35" s="12"/>
      <c r="J35" s="12">
        <v>20</v>
      </c>
      <c r="K35" s="12">
        <v>212</v>
      </c>
      <c r="L35" s="8" t="str">
        <f>CONCATENATE(A35,"-",B35,"-",C35,"-",D35,"-",E35,"-",F35,"-",G35,"-",H35,"-",I35)</f>
        <v>A-02-01-01-003-008---</v>
      </c>
      <c r="M35" s="14" t="s">
        <v>314</v>
      </c>
      <c r="N35" s="11">
        <v>52600000</v>
      </c>
      <c r="O35" s="494"/>
      <c r="P35" s="457"/>
      <c r="Q35" s="457"/>
      <c r="R35" s="437" t="s">
        <v>27</v>
      </c>
      <c r="S35" s="411" t="s">
        <v>444</v>
      </c>
      <c r="T35" s="223" t="s">
        <v>440</v>
      </c>
      <c r="U35" s="223">
        <v>7</v>
      </c>
      <c r="V35" s="393" t="s">
        <v>924</v>
      </c>
      <c r="W35" s="393">
        <v>45</v>
      </c>
      <c r="X35" s="180"/>
      <c r="Y35" s="180"/>
      <c r="Z35" s="180"/>
      <c r="AA35" s="180"/>
      <c r="AB35" s="180"/>
      <c r="AC35" s="180"/>
      <c r="AD35" s="180"/>
      <c r="AE35" s="180"/>
    </row>
    <row r="36" spans="1:31" x14ac:dyDescent="0.25">
      <c r="A36" s="196" t="s">
        <v>22</v>
      </c>
      <c r="B36" s="15" t="s">
        <v>29</v>
      </c>
      <c r="C36" s="15" t="s">
        <v>24</v>
      </c>
      <c r="D36" s="15" t="s">
        <v>24</v>
      </c>
      <c r="E36" s="15" t="s">
        <v>33</v>
      </c>
      <c r="F36" s="15"/>
      <c r="G36" s="15"/>
      <c r="H36" s="15"/>
      <c r="I36" s="15"/>
      <c r="J36" s="15">
        <v>21</v>
      </c>
      <c r="K36" s="12"/>
      <c r="L36" s="8" t="str">
        <f t="shared" ref="L36:L40" si="4">CONCATENATE(A36,"-",B36,"-",C36,"-",D36,"-",E36,"-",F36,"-",G36,"-",H36,"-",I36)</f>
        <v>A-02-01-01-003----</v>
      </c>
      <c r="M36" s="13" t="s">
        <v>34</v>
      </c>
      <c r="N36" s="10">
        <f>+N37</f>
        <v>1900000</v>
      </c>
      <c r="O36" s="494"/>
      <c r="P36" s="456"/>
      <c r="Q36" s="456"/>
      <c r="R36" s="437"/>
      <c r="S36" s="411"/>
      <c r="T36" s="223"/>
      <c r="U36" s="223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</row>
    <row r="37" spans="1:31" ht="33" x14ac:dyDescent="0.25">
      <c r="A37" s="196" t="s">
        <v>22</v>
      </c>
      <c r="B37" s="15" t="s">
        <v>29</v>
      </c>
      <c r="C37" s="15" t="s">
        <v>24</v>
      </c>
      <c r="D37" s="15" t="s">
        <v>24</v>
      </c>
      <c r="E37" s="15" t="s">
        <v>33</v>
      </c>
      <c r="F37" s="15" t="s">
        <v>35</v>
      </c>
      <c r="G37" s="15"/>
      <c r="H37" s="15"/>
      <c r="I37" s="15"/>
      <c r="J37" s="15">
        <v>21</v>
      </c>
      <c r="K37" s="15"/>
      <c r="L37" s="8" t="str">
        <f t="shared" si="4"/>
        <v>A-02-01-01-003-008---</v>
      </c>
      <c r="M37" s="13" t="s">
        <v>321</v>
      </c>
      <c r="N37" s="10">
        <f>+N38</f>
        <v>1900000</v>
      </c>
      <c r="O37" s="494"/>
      <c r="P37" s="456"/>
      <c r="Q37" s="456"/>
      <c r="R37" s="437"/>
      <c r="S37" s="411"/>
      <c r="T37" s="223"/>
      <c r="U37" s="223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</row>
    <row r="38" spans="1:31" x14ac:dyDescent="0.25">
      <c r="A38" s="196" t="s">
        <v>22</v>
      </c>
      <c r="B38" s="15" t="s">
        <v>29</v>
      </c>
      <c r="C38" s="15" t="s">
        <v>24</v>
      </c>
      <c r="D38" s="15" t="s">
        <v>24</v>
      </c>
      <c r="E38" s="15" t="s">
        <v>33</v>
      </c>
      <c r="F38" s="15" t="s">
        <v>35</v>
      </c>
      <c r="G38" s="12"/>
      <c r="H38" s="12"/>
      <c r="I38" s="12"/>
      <c r="J38" s="12">
        <v>21</v>
      </c>
      <c r="K38" s="12">
        <v>213</v>
      </c>
      <c r="L38" s="8" t="str">
        <f t="shared" si="4"/>
        <v>A-02-01-01-003-008---</v>
      </c>
      <c r="M38" s="14" t="s">
        <v>315</v>
      </c>
      <c r="N38" s="11">
        <v>1900000</v>
      </c>
      <c r="O38" s="494"/>
      <c r="P38" s="457"/>
      <c r="Q38" s="457"/>
      <c r="R38" s="437" t="s">
        <v>27</v>
      </c>
      <c r="S38" s="411" t="s">
        <v>444</v>
      </c>
      <c r="T38" s="223" t="s">
        <v>440</v>
      </c>
      <c r="U38" s="223">
        <v>7</v>
      </c>
      <c r="V38" s="393" t="s">
        <v>924</v>
      </c>
      <c r="W38" s="393">
        <v>45</v>
      </c>
      <c r="X38" s="180"/>
      <c r="Y38" s="180"/>
      <c r="Z38" s="180"/>
      <c r="AA38" s="180"/>
      <c r="AB38" s="180"/>
      <c r="AC38" s="180"/>
      <c r="AD38" s="180"/>
      <c r="AE38" s="180"/>
    </row>
    <row r="39" spans="1:31" ht="27" customHeight="1" x14ac:dyDescent="0.25">
      <c r="A39" s="196" t="s">
        <v>22</v>
      </c>
      <c r="B39" s="15" t="s">
        <v>29</v>
      </c>
      <c r="C39" s="15" t="s">
        <v>24</v>
      </c>
      <c r="D39" s="15" t="s">
        <v>24</v>
      </c>
      <c r="E39" s="15" t="s">
        <v>41</v>
      </c>
      <c r="F39" s="15"/>
      <c r="G39" s="15"/>
      <c r="H39" s="15"/>
      <c r="I39" s="15"/>
      <c r="J39" s="15">
        <v>26</v>
      </c>
      <c r="K39" s="15"/>
      <c r="L39" s="8" t="str">
        <f t="shared" si="4"/>
        <v>A-02-01-01-004----</v>
      </c>
      <c r="M39" s="13" t="s">
        <v>42</v>
      </c>
      <c r="N39" s="10">
        <f>+N40+N44</f>
        <v>1980600000</v>
      </c>
      <c r="O39" s="494"/>
      <c r="P39" s="456"/>
      <c r="Q39" s="456"/>
      <c r="R39" s="437"/>
      <c r="S39" s="411"/>
      <c r="T39" s="223"/>
      <c r="U39" s="223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</row>
    <row r="40" spans="1:31" ht="27" customHeight="1" x14ac:dyDescent="0.25">
      <c r="A40" s="196" t="s">
        <v>22</v>
      </c>
      <c r="B40" s="15" t="s">
        <v>29</v>
      </c>
      <c r="C40" s="15" t="s">
        <v>24</v>
      </c>
      <c r="D40" s="15" t="s">
        <v>24</v>
      </c>
      <c r="E40" s="15" t="s">
        <v>41</v>
      </c>
      <c r="F40" s="15" t="s">
        <v>33</v>
      </c>
      <c r="G40" s="12"/>
      <c r="H40" s="12"/>
      <c r="I40" s="12"/>
      <c r="J40" s="15">
        <v>26</v>
      </c>
      <c r="K40" s="12"/>
      <c r="L40" s="8" t="str">
        <f t="shared" si="4"/>
        <v>A-02-01-01-004-003---</v>
      </c>
      <c r="M40" s="13" t="s">
        <v>43</v>
      </c>
      <c r="N40" s="10">
        <f>+N41</f>
        <v>1057762097</v>
      </c>
      <c r="O40" s="494"/>
      <c r="P40" s="456"/>
      <c r="Q40" s="456"/>
      <c r="R40" s="437"/>
      <c r="S40" s="411"/>
      <c r="T40" s="223"/>
      <c r="U40" s="223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</row>
    <row r="41" spans="1:31" ht="18" customHeight="1" x14ac:dyDescent="0.25">
      <c r="A41" s="196" t="s">
        <v>22</v>
      </c>
      <c r="B41" s="15" t="s">
        <v>29</v>
      </c>
      <c r="C41" s="15" t="s">
        <v>24</v>
      </c>
      <c r="D41" s="15" t="s">
        <v>24</v>
      </c>
      <c r="E41" s="15" t="s">
        <v>41</v>
      </c>
      <c r="F41" s="15" t="s">
        <v>33</v>
      </c>
      <c r="G41" s="12"/>
      <c r="H41" s="12"/>
      <c r="I41" s="12"/>
      <c r="J41" s="15">
        <v>26</v>
      </c>
      <c r="K41" s="12"/>
      <c r="L41" s="8" t="str">
        <f t="shared" si="0"/>
        <v>A-02-01-01-004-003---</v>
      </c>
      <c r="M41" s="13" t="s">
        <v>26</v>
      </c>
      <c r="N41" s="10">
        <f>SUM(N42:N43)</f>
        <v>1057762097</v>
      </c>
      <c r="O41" s="494"/>
      <c r="P41" s="456"/>
      <c r="Q41" s="456"/>
      <c r="R41" s="437"/>
      <c r="S41" s="411"/>
      <c r="T41" s="223"/>
      <c r="U41" s="223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</row>
    <row r="42" spans="1:31" ht="33" customHeight="1" x14ac:dyDescent="0.25">
      <c r="A42" s="196" t="s">
        <v>22</v>
      </c>
      <c r="B42" s="15" t="s">
        <v>29</v>
      </c>
      <c r="C42" s="15" t="s">
        <v>24</v>
      </c>
      <c r="D42" s="15" t="s">
        <v>24</v>
      </c>
      <c r="E42" s="15" t="s">
        <v>41</v>
      </c>
      <c r="F42" s="15" t="s">
        <v>33</v>
      </c>
      <c r="G42" s="12"/>
      <c r="H42" s="12"/>
      <c r="I42" s="12"/>
      <c r="J42" s="12">
        <v>26</v>
      </c>
      <c r="K42" s="12">
        <v>214</v>
      </c>
      <c r="L42" s="8" t="str">
        <f t="shared" si="0"/>
        <v>A-02-01-01-004-003---</v>
      </c>
      <c r="M42" s="14" t="s">
        <v>1066</v>
      </c>
      <c r="N42" s="11">
        <v>432739628</v>
      </c>
      <c r="O42" s="494"/>
      <c r="P42" s="457"/>
      <c r="Q42" s="457"/>
      <c r="R42" s="437" t="s">
        <v>44</v>
      </c>
      <c r="S42" s="412" t="s">
        <v>44</v>
      </c>
      <c r="T42" s="223" t="s">
        <v>440</v>
      </c>
      <c r="U42" s="223"/>
      <c r="V42" s="180" t="s">
        <v>935</v>
      </c>
      <c r="W42" s="180">
        <v>60</v>
      </c>
      <c r="X42" s="180"/>
      <c r="Y42" s="180"/>
      <c r="Z42" s="180"/>
      <c r="AA42" s="180"/>
      <c r="AB42" s="180"/>
      <c r="AC42" s="180"/>
      <c r="AD42" s="180"/>
      <c r="AE42" s="180"/>
    </row>
    <row r="43" spans="1:31" ht="33" customHeight="1" x14ac:dyDescent="0.25">
      <c r="A43" s="196" t="s">
        <v>22</v>
      </c>
      <c r="B43" s="15" t="s">
        <v>29</v>
      </c>
      <c r="C43" s="15" t="s">
        <v>24</v>
      </c>
      <c r="D43" s="15" t="s">
        <v>24</v>
      </c>
      <c r="E43" s="15" t="s">
        <v>41</v>
      </c>
      <c r="F43" s="15" t="s">
        <v>33</v>
      </c>
      <c r="G43" s="12"/>
      <c r="H43" s="12"/>
      <c r="I43" s="12"/>
      <c r="J43" s="12">
        <v>26</v>
      </c>
      <c r="K43" s="12">
        <v>215</v>
      </c>
      <c r="L43" s="8" t="str">
        <f t="shared" si="0"/>
        <v>A-02-01-01-004-003---</v>
      </c>
      <c r="M43" s="14" t="s">
        <v>249</v>
      </c>
      <c r="N43" s="11">
        <v>625022469</v>
      </c>
      <c r="O43" s="494"/>
      <c r="P43" s="457"/>
      <c r="Q43" s="457"/>
      <c r="R43" s="437" t="s">
        <v>28</v>
      </c>
      <c r="S43" s="412" t="s">
        <v>44</v>
      </c>
      <c r="T43" s="223" t="s">
        <v>440</v>
      </c>
      <c r="U43" s="223"/>
      <c r="V43" s="180" t="s">
        <v>935</v>
      </c>
      <c r="W43" s="180">
        <v>90</v>
      </c>
      <c r="X43" s="180"/>
      <c r="Y43" s="180"/>
      <c r="Z43" s="180"/>
      <c r="AA43" s="180"/>
      <c r="AB43" s="180"/>
      <c r="AC43" s="180"/>
      <c r="AD43" s="180"/>
      <c r="AE43" s="180"/>
    </row>
    <row r="44" spans="1:31" ht="33" customHeight="1" x14ac:dyDescent="0.25">
      <c r="A44" s="196" t="s">
        <v>22</v>
      </c>
      <c r="B44" s="15" t="s">
        <v>29</v>
      </c>
      <c r="C44" s="15" t="s">
        <v>24</v>
      </c>
      <c r="D44" s="15" t="s">
        <v>24</v>
      </c>
      <c r="E44" s="15" t="s">
        <v>41</v>
      </c>
      <c r="F44" s="15" t="s">
        <v>45</v>
      </c>
      <c r="G44" s="12"/>
      <c r="H44" s="12"/>
      <c r="I44" s="12"/>
      <c r="J44" s="15">
        <v>26</v>
      </c>
      <c r="K44" s="12"/>
      <c r="L44" s="8" t="str">
        <f t="shared" si="0"/>
        <v>A-02-01-01-004-005---</v>
      </c>
      <c r="M44" s="13" t="s">
        <v>46</v>
      </c>
      <c r="N44" s="10">
        <f>+N45</f>
        <v>922837903</v>
      </c>
      <c r="O44" s="494"/>
      <c r="P44" s="456"/>
      <c r="Q44" s="456"/>
      <c r="R44" s="437"/>
      <c r="S44" s="411"/>
      <c r="T44" s="223"/>
      <c r="U44" s="223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</row>
    <row r="45" spans="1:31" ht="18" customHeight="1" x14ac:dyDescent="0.25">
      <c r="A45" s="196" t="s">
        <v>22</v>
      </c>
      <c r="B45" s="15" t="s">
        <v>29</v>
      </c>
      <c r="C45" s="15" t="s">
        <v>24</v>
      </c>
      <c r="D45" s="15" t="s">
        <v>24</v>
      </c>
      <c r="E45" s="15" t="s">
        <v>41</v>
      </c>
      <c r="F45" s="15" t="s">
        <v>45</v>
      </c>
      <c r="G45" s="12"/>
      <c r="H45" s="12"/>
      <c r="I45" s="12"/>
      <c r="J45" s="15">
        <v>26</v>
      </c>
      <c r="K45" s="12"/>
      <c r="L45" s="8" t="str">
        <f t="shared" si="0"/>
        <v>A-02-01-01-004-005---</v>
      </c>
      <c r="M45" s="13" t="s">
        <v>26</v>
      </c>
      <c r="N45" s="10">
        <f>+N46</f>
        <v>922837903</v>
      </c>
      <c r="O45" s="494"/>
      <c r="P45" s="456"/>
      <c r="Q45" s="456"/>
      <c r="R45" s="437"/>
      <c r="S45" s="411"/>
      <c r="T45" s="223"/>
      <c r="U45" s="223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</row>
    <row r="46" spans="1:31" ht="33" customHeight="1" x14ac:dyDescent="0.25">
      <c r="A46" s="196" t="s">
        <v>22</v>
      </c>
      <c r="B46" s="15" t="s">
        <v>29</v>
      </c>
      <c r="C46" s="15" t="s">
        <v>24</v>
      </c>
      <c r="D46" s="15" t="s">
        <v>24</v>
      </c>
      <c r="E46" s="15" t="s">
        <v>41</v>
      </c>
      <c r="F46" s="15" t="s">
        <v>45</v>
      </c>
      <c r="G46" s="12"/>
      <c r="H46" s="12"/>
      <c r="I46" s="12"/>
      <c r="J46" s="12">
        <v>26</v>
      </c>
      <c r="K46" s="12">
        <v>216</v>
      </c>
      <c r="L46" s="8" t="str">
        <f t="shared" si="0"/>
        <v>A-02-01-01-004-005---</v>
      </c>
      <c r="M46" s="14" t="s">
        <v>1067</v>
      </c>
      <c r="N46" s="11">
        <v>922837903</v>
      </c>
      <c r="O46" s="494"/>
      <c r="P46" s="457"/>
      <c r="Q46" s="457"/>
      <c r="R46" s="437" t="s">
        <v>44</v>
      </c>
      <c r="S46" s="412" t="s">
        <v>44</v>
      </c>
      <c r="T46" s="223" t="s">
        <v>440</v>
      </c>
      <c r="U46" s="223"/>
      <c r="V46" s="180" t="s">
        <v>935</v>
      </c>
      <c r="W46" s="180">
        <v>90</v>
      </c>
      <c r="X46" s="180"/>
      <c r="Y46" s="180"/>
      <c r="Z46" s="180"/>
      <c r="AA46" s="180"/>
      <c r="AB46" s="180"/>
      <c r="AC46" s="180"/>
      <c r="AD46" s="180"/>
      <c r="AE46" s="180"/>
    </row>
    <row r="47" spans="1:31" s="73" customFormat="1" ht="23.25" customHeight="1" x14ac:dyDescent="0.3">
      <c r="A47" s="205" t="s">
        <v>22</v>
      </c>
      <c r="B47" s="69" t="s">
        <v>29</v>
      </c>
      <c r="C47" s="69" t="s">
        <v>29</v>
      </c>
      <c r="D47" s="69"/>
      <c r="E47" s="69"/>
      <c r="F47" s="69"/>
      <c r="G47" s="69"/>
      <c r="H47" s="69"/>
      <c r="I47" s="69"/>
      <c r="J47" s="69"/>
      <c r="K47" s="69"/>
      <c r="L47" s="70" t="str">
        <f t="shared" si="0"/>
        <v>A-02-02------</v>
      </c>
      <c r="M47" s="71" t="s">
        <v>52</v>
      </c>
      <c r="N47" s="72">
        <f>+N48+N155</f>
        <v>209512900000</v>
      </c>
      <c r="O47" s="497"/>
      <c r="P47" s="454"/>
      <c r="Q47" s="454"/>
      <c r="R47" s="433"/>
      <c r="S47" s="407"/>
      <c r="T47" s="221"/>
      <c r="U47" s="221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</row>
    <row r="48" spans="1:31" s="65" customFormat="1" ht="23.25" customHeight="1" x14ac:dyDescent="0.25">
      <c r="A48" s="206" t="s">
        <v>22</v>
      </c>
      <c r="B48" s="114" t="s">
        <v>29</v>
      </c>
      <c r="C48" s="114" t="s">
        <v>29</v>
      </c>
      <c r="D48" s="114"/>
      <c r="E48" s="114"/>
      <c r="F48" s="114"/>
      <c r="G48" s="114"/>
      <c r="H48" s="114"/>
      <c r="I48" s="114"/>
      <c r="J48" s="114">
        <v>10</v>
      </c>
      <c r="K48" s="114"/>
      <c r="L48" s="115" t="str">
        <f t="shared" si="0"/>
        <v>A-02-02------</v>
      </c>
      <c r="M48" s="116" t="s">
        <v>52</v>
      </c>
      <c r="N48" s="117">
        <f>+N49+N176</f>
        <v>202728300000</v>
      </c>
      <c r="O48" s="498"/>
      <c r="P48" s="455"/>
      <c r="Q48" s="455"/>
      <c r="R48" s="434"/>
      <c r="S48" s="408"/>
      <c r="T48" s="221"/>
      <c r="U48" s="221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</row>
    <row r="49" spans="1:31" s="7" customFormat="1" x14ac:dyDescent="0.25">
      <c r="A49" s="195" t="s">
        <v>22</v>
      </c>
      <c r="B49" s="66" t="s">
        <v>29</v>
      </c>
      <c r="C49" s="66" t="s">
        <v>29</v>
      </c>
      <c r="D49" s="66" t="s">
        <v>24</v>
      </c>
      <c r="E49" s="66"/>
      <c r="F49" s="66"/>
      <c r="G49" s="66"/>
      <c r="H49" s="66"/>
      <c r="I49" s="66"/>
      <c r="J49" s="66">
        <v>10</v>
      </c>
      <c r="K49" s="66"/>
      <c r="L49" s="67" t="str">
        <f t="shared" si="0"/>
        <v>A-02-02-01-----</v>
      </c>
      <c r="M49" s="13" t="s">
        <v>53</v>
      </c>
      <c r="N49" s="10">
        <f>+N50+N56+N71+N120</f>
        <v>20423102844</v>
      </c>
      <c r="O49" s="494"/>
      <c r="P49" s="456"/>
      <c r="Q49" s="456"/>
      <c r="R49" s="435"/>
      <c r="S49" s="416"/>
      <c r="T49" s="221"/>
      <c r="U49" s="221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</row>
    <row r="50" spans="1:31" s="7" customFormat="1" x14ac:dyDescent="0.25">
      <c r="A50" s="196" t="s">
        <v>22</v>
      </c>
      <c r="B50" s="15" t="s">
        <v>29</v>
      </c>
      <c r="C50" s="15" t="s">
        <v>29</v>
      </c>
      <c r="D50" s="15" t="s">
        <v>24</v>
      </c>
      <c r="E50" s="15" t="s">
        <v>54</v>
      </c>
      <c r="F50" s="15"/>
      <c r="G50" s="15"/>
      <c r="H50" s="15"/>
      <c r="I50" s="15"/>
      <c r="J50" s="15">
        <v>10</v>
      </c>
      <c r="K50" s="15"/>
      <c r="L50" s="8" t="str">
        <f t="shared" si="0"/>
        <v>A-02-02-01-000----</v>
      </c>
      <c r="M50" s="13" t="s">
        <v>55</v>
      </c>
      <c r="N50" s="10">
        <f>+N51+N53</f>
        <v>86145000</v>
      </c>
      <c r="O50" s="494"/>
      <c r="P50" s="456"/>
      <c r="Q50" s="456"/>
      <c r="R50" s="436"/>
      <c r="S50" s="410"/>
      <c r="T50" s="221"/>
      <c r="U50" s="221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</row>
    <row r="51" spans="1:31" s="7" customFormat="1" x14ac:dyDescent="0.25">
      <c r="A51" s="200" t="s">
        <v>22</v>
      </c>
      <c r="B51" s="12" t="s">
        <v>29</v>
      </c>
      <c r="C51" s="12" t="s">
        <v>29</v>
      </c>
      <c r="D51" s="12" t="s">
        <v>24</v>
      </c>
      <c r="E51" s="12" t="s">
        <v>54</v>
      </c>
      <c r="F51" s="12" t="s">
        <v>50</v>
      </c>
      <c r="G51" s="12"/>
      <c r="H51" s="12"/>
      <c r="I51" s="12"/>
      <c r="J51" s="15">
        <v>10</v>
      </c>
      <c r="K51" s="12"/>
      <c r="L51" s="8" t="str">
        <f t="shared" si="0"/>
        <v>A-02-02-01-000-002---</v>
      </c>
      <c r="M51" s="14" t="s">
        <v>59</v>
      </c>
      <c r="N51" s="10">
        <f>+N52</f>
        <v>64000000</v>
      </c>
      <c r="O51" s="494"/>
      <c r="P51" s="456"/>
      <c r="Q51" s="456"/>
      <c r="R51" s="436"/>
      <c r="S51" s="410"/>
      <c r="T51" s="221"/>
      <c r="U51" s="221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</row>
    <row r="52" spans="1:31" ht="18" customHeight="1" x14ac:dyDescent="0.25">
      <c r="A52" s="200" t="s">
        <v>22</v>
      </c>
      <c r="B52" s="12" t="s">
        <v>29</v>
      </c>
      <c r="C52" s="12" t="s">
        <v>29</v>
      </c>
      <c r="D52" s="12" t="s">
        <v>24</v>
      </c>
      <c r="E52" s="12" t="s">
        <v>54</v>
      </c>
      <c r="F52" s="12" t="s">
        <v>50</v>
      </c>
      <c r="G52" s="12"/>
      <c r="H52" s="12"/>
      <c r="I52" s="12"/>
      <c r="J52" s="12">
        <v>10</v>
      </c>
      <c r="K52" s="12">
        <v>217</v>
      </c>
      <c r="L52" s="8" t="str">
        <f>CONCATENATE(A52,"-",B52,"-",C52,"-",D52,"-",E52,"-",F52,"-",G52,"-",H52,"-",I52)</f>
        <v>A-02-02-01-000-002---</v>
      </c>
      <c r="M52" s="14" t="s">
        <v>60</v>
      </c>
      <c r="N52" s="11">
        <v>64000000</v>
      </c>
      <c r="O52" s="494"/>
      <c r="P52" s="457"/>
      <c r="Q52" s="457"/>
      <c r="R52" s="437" t="s">
        <v>39</v>
      </c>
      <c r="S52" s="411" t="s">
        <v>445</v>
      </c>
      <c r="T52" s="223" t="s">
        <v>440</v>
      </c>
      <c r="U52" s="223">
        <v>8</v>
      </c>
      <c r="V52" s="180" t="s">
        <v>935</v>
      </c>
      <c r="W52" s="180">
        <v>90</v>
      </c>
      <c r="X52" s="180" t="s">
        <v>455</v>
      </c>
      <c r="Y52" s="180" t="s">
        <v>455</v>
      </c>
      <c r="Z52" s="180" t="s">
        <v>455</v>
      </c>
      <c r="AA52" s="186">
        <v>43934</v>
      </c>
      <c r="AB52" s="180"/>
      <c r="AC52" s="180"/>
      <c r="AD52" s="180"/>
      <c r="AE52" s="180"/>
    </row>
    <row r="53" spans="1:31" ht="18" customHeight="1" x14ac:dyDescent="0.25">
      <c r="A53" s="200" t="s">
        <v>22</v>
      </c>
      <c r="B53" s="12" t="s">
        <v>29</v>
      </c>
      <c r="C53" s="12" t="s">
        <v>29</v>
      </c>
      <c r="D53" s="12" t="s">
        <v>24</v>
      </c>
      <c r="E53" s="12" t="s">
        <v>54</v>
      </c>
      <c r="F53" s="12" t="s">
        <v>56</v>
      </c>
      <c r="G53" s="12"/>
      <c r="H53" s="12"/>
      <c r="I53" s="12"/>
      <c r="J53" s="15">
        <v>10</v>
      </c>
      <c r="K53" s="12"/>
      <c r="L53" s="8" t="str">
        <f t="shared" ref="L53" si="5">CONCATENATE(A53,"-",B53,"-",C53,"-",D53,"-",E53,"-",F53,"-",G53,"-",H53,"-",I53)</f>
        <v>A-02-02-01-000-001---</v>
      </c>
      <c r="M53" s="14" t="s">
        <v>57</v>
      </c>
      <c r="N53" s="10">
        <f>+N54</f>
        <v>22145000</v>
      </c>
      <c r="O53" s="494"/>
      <c r="P53" s="456"/>
      <c r="Q53" s="456"/>
      <c r="R53" s="437"/>
      <c r="S53" s="411"/>
      <c r="T53" s="223"/>
      <c r="U53" s="223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</row>
    <row r="54" spans="1:31" ht="18" customHeight="1" x14ac:dyDescent="0.25">
      <c r="A54" s="200" t="s">
        <v>22</v>
      </c>
      <c r="B54" s="12" t="s">
        <v>29</v>
      </c>
      <c r="C54" s="12" t="s">
        <v>29</v>
      </c>
      <c r="D54" s="12" t="s">
        <v>24</v>
      </c>
      <c r="E54" s="12" t="s">
        <v>54</v>
      </c>
      <c r="F54" s="12" t="s">
        <v>56</v>
      </c>
      <c r="G54" s="12"/>
      <c r="H54" s="12"/>
      <c r="I54" s="12"/>
      <c r="J54" s="15">
        <v>10</v>
      </c>
      <c r="K54" s="12"/>
      <c r="L54" s="8" t="str">
        <f t="shared" si="0"/>
        <v>A-02-02-01-000-001---</v>
      </c>
      <c r="M54" s="13" t="s">
        <v>26</v>
      </c>
      <c r="N54" s="10">
        <f t="shared" ref="N54" si="6">SUM(N55)</f>
        <v>22145000</v>
      </c>
      <c r="O54" s="494"/>
      <c r="P54" s="456"/>
      <c r="Q54" s="456"/>
      <c r="R54" s="437"/>
      <c r="S54" s="411"/>
      <c r="T54" s="223"/>
      <c r="U54" s="223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</row>
    <row r="55" spans="1:31" ht="18" customHeight="1" x14ac:dyDescent="0.25">
      <c r="A55" s="200" t="s">
        <v>22</v>
      </c>
      <c r="B55" s="12" t="s">
        <v>29</v>
      </c>
      <c r="C55" s="12" t="s">
        <v>29</v>
      </c>
      <c r="D55" s="12" t="s">
        <v>24</v>
      </c>
      <c r="E55" s="12" t="s">
        <v>54</v>
      </c>
      <c r="F55" s="12" t="s">
        <v>56</v>
      </c>
      <c r="G55" s="12"/>
      <c r="H55" s="12"/>
      <c r="I55" s="12"/>
      <c r="J55" s="12">
        <v>10</v>
      </c>
      <c r="K55" s="12">
        <v>218</v>
      </c>
      <c r="L55" s="8" t="str">
        <f t="shared" si="0"/>
        <v>A-02-02-01-000-001---</v>
      </c>
      <c r="M55" s="14" t="s">
        <v>58</v>
      </c>
      <c r="N55" s="11">
        <v>22145000</v>
      </c>
      <c r="O55" s="494"/>
      <c r="P55" s="457"/>
      <c r="Q55" s="457"/>
      <c r="R55" s="437" t="s">
        <v>21</v>
      </c>
      <c r="S55" s="412" t="s">
        <v>21</v>
      </c>
      <c r="T55" s="223" t="s">
        <v>440</v>
      </c>
      <c r="U55" s="223"/>
      <c r="V55" s="180" t="s">
        <v>914</v>
      </c>
      <c r="W55" s="180">
        <v>45</v>
      </c>
      <c r="X55" s="180"/>
      <c r="Y55" s="180"/>
      <c r="Z55" s="180"/>
      <c r="AA55" s="180"/>
      <c r="AB55" s="180"/>
      <c r="AC55" s="180"/>
      <c r="AD55" s="180"/>
      <c r="AE55" s="180"/>
    </row>
    <row r="56" spans="1:31" s="7" customFormat="1" ht="33" x14ac:dyDescent="0.25">
      <c r="A56" s="196" t="s">
        <v>22</v>
      </c>
      <c r="B56" s="15" t="s">
        <v>29</v>
      </c>
      <c r="C56" s="15" t="s">
        <v>29</v>
      </c>
      <c r="D56" s="15" t="s">
        <v>24</v>
      </c>
      <c r="E56" s="15" t="s">
        <v>50</v>
      </c>
      <c r="F56" s="15"/>
      <c r="G56" s="15"/>
      <c r="H56" s="15"/>
      <c r="I56" s="15"/>
      <c r="J56" s="15">
        <v>10</v>
      </c>
      <c r="K56" s="15"/>
      <c r="L56" s="8" t="str">
        <f t="shared" si="0"/>
        <v>A-02-02-01-002----</v>
      </c>
      <c r="M56" s="13" t="s">
        <v>61</v>
      </c>
      <c r="N56" s="10">
        <f>+N57+N60</f>
        <v>14651935719</v>
      </c>
      <c r="O56" s="494"/>
      <c r="P56" s="456"/>
      <c r="Q56" s="456"/>
      <c r="R56" s="436"/>
      <c r="S56" s="410"/>
      <c r="T56" s="221"/>
      <c r="U56" s="221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</row>
    <row r="57" spans="1:31" s="7" customFormat="1" ht="33" x14ac:dyDescent="0.25">
      <c r="A57" s="200" t="s">
        <v>22</v>
      </c>
      <c r="B57" s="12" t="s">
        <v>29</v>
      </c>
      <c r="C57" s="12" t="s">
        <v>29</v>
      </c>
      <c r="D57" s="12" t="s">
        <v>24</v>
      </c>
      <c r="E57" s="12" t="s">
        <v>50</v>
      </c>
      <c r="F57" s="12" t="s">
        <v>33</v>
      </c>
      <c r="G57" s="12"/>
      <c r="H57" s="12"/>
      <c r="I57" s="12"/>
      <c r="J57" s="15">
        <v>10</v>
      </c>
      <c r="K57" s="12"/>
      <c r="L57" s="8" t="str">
        <f t="shared" si="0"/>
        <v>A-02-02-01-002-003---</v>
      </c>
      <c r="M57" s="14" t="s">
        <v>62</v>
      </c>
      <c r="N57" s="10">
        <f>+N58</f>
        <v>700000000</v>
      </c>
      <c r="O57" s="494"/>
      <c r="P57" s="456"/>
      <c r="Q57" s="456"/>
      <c r="R57" s="436"/>
      <c r="S57" s="410"/>
      <c r="T57" s="221"/>
      <c r="U57" s="221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</row>
    <row r="58" spans="1:31" s="7" customFormat="1" x14ac:dyDescent="0.25">
      <c r="A58" s="200" t="s">
        <v>22</v>
      </c>
      <c r="B58" s="12" t="s">
        <v>29</v>
      </c>
      <c r="C58" s="12" t="s">
        <v>29</v>
      </c>
      <c r="D58" s="12" t="s">
        <v>24</v>
      </c>
      <c r="E58" s="12" t="s">
        <v>50</v>
      </c>
      <c r="F58" s="12" t="s">
        <v>33</v>
      </c>
      <c r="G58" s="15"/>
      <c r="H58" s="15"/>
      <c r="I58" s="15"/>
      <c r="J58" s="15">
        <v>10</v>
      </c>
      <c r="K58" s="15"/>
      <c r="L58" s="8" t="str">
        <f t="shared" si="0"/>
        <v>A-02-02-01-002-003---</v>
      </c>
      <c r="M58" s="13" t="s">
        <v>26</v>
      </c>
      <c r="N58" s="10">
        <f>+N59</f>
        <v>700000000</v>
      </c>
      <c r="O58" s="494"/>
      <c r="P58" s="456"/>
      <c r="Q58" s="456"/>
      <c r="R58" s="436"/>
      <c r="S58" s="410"/>
      <c r="T58" s="221"/>
      <c r="U58" s="221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</row>
    <row r="59" spans="1:31" ht="18" customHeight="1" x14ac:dyDescent="0.25">
      <c r="A59" s="200" t="s">
        <v>22</v>
      </c>
      <c r="B59" s="12" t="s">
        <v>29</v>
      </c>
      <c r="C59" s="12" t="s">
        <v>29</v>
      </c>
      <c r="D59" s="12" t="s">
        <v>24</v>
      </c>
      <c r="E59" s="12" t="s">
        <v>50</v>
      </c>
      <c r="F59" s="12" t="s">
        <v>33</v>
      </c>
      <c r="G59" s="12"/>
      <c r="H59" s="12"/>
      <c r="I59" s="12"/>
      <c r="J59" s="12">
        <v>10</v>
      </c>
      <c r="K59" s="12">
        <v>219</v>
      </c>
      <c r="L59" s="8" t="str">
        <f t="shared" si="0"/>
        <v>A-02-02-01-002-003---</v>
      </c>
      <c r="M59" s="14" t="s">
        <v>63</v>
      </c>
      <c r="N59" s="11">
        <v>700000000</v>
      </c>
      <c r="O59" s="494"/>
      <c r="P59" s="457"/>
      <c r="Q59" s="457"/>
      <c r="R59" s="437" t="s">
        <v>39</v>
      </c>
      <c r="S59" s="411" t="s">
        <v>44</v>
      </c>
      <c r="T59" s="223" t="s">
        <v>440</v>
      </c>
      <c r="U59" s="223"/>
      <c r="V59" s="180" t="s">
        <v>914</v>
      </c>
      <c r="W59" s="180">
        <v>270</v>
      </c>
      <c r="X59" s="180"/>
      <c r="Y59" s="180"/>
      <c r="Z59" s="180"/>
      <c r="AA59" s="180"/>
      <c r="AB59" s="180"/>
      <c r="AC59" s="180"/>
      <c r="AD59" s="180"/>
      <c r="AE59" s="180"/>
    </row>
    <row r="60" spans="1:31" s="7" customFormat="1" x14ac:dyDescent="0.25">
      <c r="A60" s="200" t="s">
        <v>22</v>
      </c>
      <c r="B60" s="12" t="s">
        <v>29</v>
      </c>
      <c r="C60" s="12" t="s">
        <v>29</v>
      </c>
      <c r="D60" s="12" t="s">
        <v>24</v>
      </c>
      <c r="E60" s="12" t="s">
        <v>50</v>
      </c>
      <c r="F60" s="12" t="s">
        <v>35</v>
      </c>
      <c r="G60" s="12"/>
      <c r="H60" s="12"/>
      <c r="I60" s="12"/>
      <c r="J60" s="15">
        <v>10</v>
      </c>
      <c r="K60" s="12"/>
      <c r="L60" s="8" t="str">
        <f t="shared" si="0"/>
        <v>A-02-02-01-002-008---</v>
      </c>
      <c r="M60" s="14" t="s">
        <v>328</v>
      </c>
      <c r="N60" s="10">
        <f>SUM(N61:N68)</f>
        <v>13951935719</v>
      </c>
      <c r="O60" s="494"/>
      <c r="P60" s="456"/>
      <c r="Q60" s="456"/>
      <c r="R60" s="436"/>
      <c r="S60" s="410"/>
      <c r="T60" s="221"/>
      <c r="U60" s="221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</row>
    <row r="61" spans="1:31" ht="33" x14ac:dyDescent="0.25">
      <c r="A61" s="200" t="s">
        <v>22</v>
      </c>
      <c r="B61" s="12" t="s">
        <v>29</v>
      </c>
      <c r="C61" s="12" t="s">
        <v>29</v>
      </c>
      <c r="D61" s="12" t="s">
        <v>24</v>
      </c>
      <c r="E61" s="12" t="s">
        <v>50</v>
      </c>
      <c r="F61" s="12" t="s">
        <v>35</v>
      </c>
      <c r="G61" s="12"/>
      <c r="H61" s="12"/>
      <c r="I61" s="12"/>
      <c r="J61" s="12">
        <v>10</v>
      </c>
      <c r="K61" s="12">
        <v>220</v>
      </c>
      <c r="L61" s="8" t="str">
        <f t="shared" si="0"/>
        <v>A-02-02-01-002-008---</v>
      </c>
      <c r="M61" s="14" t="s">
        <v>252</v>
      </c>
      <c r="N61" s="11">
        <v>20000000</v>
      </c>
      <c r="O61" s="494"/>
      <c r="P61" s="457"/>
      <c r="Q61" s="457"/>
      <c r="R61" s="437" t="s">
        <v>27</v>
      </c>
      <c r="S61" s="411" t="s">
        <v>444</v>
      </c>
      <c r="T61" s="223" t="s">
        <v>439</v>
      </c>
      <c r="U61" s="223">
        <v>9</v>
      </c>
      <c r="V61" s="180" t="s">
        <v>916</v>
      </c>
      <c r="W61" s="180">
        <v>30</v>
      </c>
      <c r="X61" s="180" t="s">
        <v>455</v>
      </c>
      <c r="Y61" s="180" t="s">
        <v>455</v>
      </c>
      <c r="Z61" s="180" t="s">
        <v>455</v>
      </c>
      <c r="AA61" s="186">
        <v>43955</v>
      </c>
      <c r="AB61" s="180"/>
      <c r="AC61" s="180"/>
      <c r="AD61" s="180"/>
      <c r="AE61" s="180"/>
    </row>
    <row r="62" spans="1:31" ht="27.75" customHeight="1" x14ac:dyDescent="0.25">
      <c r="A62" s="200" t="s">
        <v>22</v>
      </c>
      <c r="B62" s="12" t="s">
        <v>29</v>
      </c>
      <c r="C62" s="12" t="s">
        <v>29</v>
      </c>
      <c r="D62" s="12" t="s">
        <v>24</v>
      </c>
      <c r="E62" s="12" t="s">
        <v>50</v>
      </c>
      <c r="F62" s="12" t="s">
        <v>35</v>
      </c>
      <c r="G62" s="12"/>
      <c r="H62" s="12"/>
      <c r="I62" s="12"/>
      <c r="J62" s="15">
        <v>10</v>
      </c>
      <c r="K62" s="12">
        <v>221</v>
      </c>
      <c r="L62" s="8" t="str">
        <f t="shared" si="0"/>
        <v>A-02-02-01-002-008---</v>
      </c>
      <c r="M62" s="14" t="s">
        <v>254</v>
      </c>
      <c r="N62" s="11">
        <v>7470156575</v>
      </c>
      <c r="O62" s="494">
        <v>420</v>
      </c>
      <c r="P62" s="457">
        <v>7470127420</v>
      </c>
      <c r="Q62" s="460">
        <f>+N62-P62</f>
        <v>29155</v>
      </c>
      <c r="R62" s="437" t="s">
        <v>39</v>
      </c>
      <c r="S62" s="411" t="s">
        <v>444</v>
      </c>
      <c r="T62" s="223"/>
      <c r="U62" s="223" t="s">
        <v>446</v>
      </c>
      <c r="V62" s="180" t="s">
        <v>917</v>
      </c>
      <c r="W62" s="186">
        <v>44440</v>
      </c>
      <c r="X62" s="180" t="s">
        <v>448</v>
      </c>
      <c r="Y62" s="180" t="s">
        <v>455</v>
      </c>
      <c r="Z62" s="180" t="s">
        <v>455</v>
      </c>
      <c r="AA62" s="180" t="s">
        <v>918</v>
      </c>
      <c r="AB62" s="180"/>
      <c r="AC62" s="180"/>
      <c r="AD62" s="180"/>
      <c r="AE62" s="180"/>
    </row>
    <row r="63" spans="1:31" ht="18" customHeight="1" x14ac:dyDescent="0.25">
      <c r="A63" s="200" t="s">
        <v>22</v>
      </c>
      <c r="B63" s="12" t="s">
        <v>29</v>
      </c>
      <c r="C63" s="12" t="s">
        <v>29</v>
      </c>
      <c r="D63" s="12" t="s">
        <v>24</v>
      </c>
      <c r="E63" s="12" t="s">
        <v>50</v>
      </c>
      <c r="F63" s="12" t="s">
        <v>35</v>
      </c>
      <c r="G63" s="12"/>
      <c r="H63" s="12"/>
      <c r="I63" s="12"/>
      <c r="J63" s="15">
        <v>10</v>
      </c>
      <c r="K63" s="12">
        <v>222</v>
      </c>
      <c r="L63" s="8" t="str">
        <f t="shared" si="0"/>
        <v>A-02-02-01-002-008---</v>
      </c>
      <c r="M63" s="14" t="s">
        <v>64</v>
      </c>
      <c r="N63" s="11">
        <v>2000000000</v>
      </c>
      <c r="O63" s="494"/>
      <c r="P63" s="457"/>
      <c r="Q63" s="457"/>
      <c r="R63" s="437" t="s">
        <v>39</v>
      </c>
      <c r="S63" s="411" t="s">
        <v>444</v>
      </c>
      <c r="T63" s="223" t="s">
        <v>439</v>
      </c>
      <c r="U63" s="223">
        <v>10</v>
      </c>
      <c r="V63" s="393" t="s">
        <v>935</v>
      </c>
      <c r="W63" s="180">
        <v>180</v>
      </c>
      <c r="X63" s="180" t="s">
        <v>455</v>
      </c>
      <c r="Y63" s="180" t="s">
        <v>447</v>
      </c>
      <c r="Z63" s="180"/>
      <c r="AA63" s="180" t="s">
        <v>915</v>
      </c>
      <c r="AB63" s="180"/>
      <c r="AC63" s="180"/>
      <c r="AD63" s="180"/>
      <c r="AE63" s="180"/>
    </row>
    <row r="64" spans="1:31" ht="18" customHeight="1" x14ac:dyDescent="0.25">
      <c r="A64" s="200" t="s">
        <v>22</v>
      </c>
      <c r="B64" s="12" t="s">
        <v>29</v>
      </c>
      <c r="C64" s="12" t="s">
        <v>29</v>
      </c>
      <c r="D64" s="12" t="s">
        <v>24</v>
      </c>
      <c r="E64" s="12" t="s">
        <v>50</v>
      </c>
      <c r="F64" s="12" t="s">
        <v>35</v>
      </c>
      <c r="G64" s="12"/>
      <c r="H64" s="12"/>
      <c r="I64" s="12"/>
      <c r="J64" s="15">
        <v>10</v>
      </c>
      <c r="K64" s="12">
        <v>223</v>
      </c>
      <c r="L64" s="8" t="str">
        <f t="shared" si="0"/>
        <v>A-02-02-01-002-008---</v>
      </c>
      <c r="M64" s="14" t="s">
        <v>65</v>
      </c>
      <c r="N64" s="11">
        <v>1120000000</v>
      </c>
      <c r="O64" s="494"/>
      <c r="P64" s="457"/>
      <c r="Q64" s="457"/>
      <c r="R64" s="437" t="s">
        <v>39</v>
      </c>
      <c r="S64" s="411" t="s">
        <v>444</v>
      </c>
      <c r="T64" s="223" t="s">
        <v>439</v>
      </c>
      <c r="U64" s="223">
        <v>11</v>
      </c>
      <c r="V64" s="393" t="s">
        <v>935</v>
      </c>
      <c r="W64" s="180">
        <v>60</v>
      </c>
      <c r="X64" s="180" t="s">
        <v>455</v>
      </c>
      <c r="Y64" s="180" t="s">
        <v>447</v>
      </c>
      <c r="Z64" s="180"/>
      <c r="AA64" s="180" t="s">
        <v>915</v>
      </c>
      <c r="AB64" s="180"/>
      <c r="AC64" s="180"/>
      <c r="AD64" s="180"/>
      <c r="AE64" s="180"/>
    </row>
    <row r="65" spans="1:31" ht="18" customHeight="1" x14ac:dyDescent="0.25">
      <c r="A65" s="200" t="s">
        <v>22</v>
      </c>
      <c r="B65" s="12" t="s">
        <v>29</v>
      </c>
      <c r="C65" s="12" t="s">
        <v>29</v>
      </c>
      <c r="D65" s="12" t="s">
        <v>24</v>
      </c>
      <c r="E65" s="12" t="s">
        <v>50</v>
      </c>
      <c r="F65" s="12" t="s">
        <v>35</v>
      </c>
      <c r="G65" s="12"/>
      <c r="H65" s="12"/>
      <c r="I65" s="12"/>
      <c r="J65" s="15">
        <v>10</v>
      </c>
      <c r="K65" s="12">
        <v>224</v>
      </c>
      <c r="L65" s="8" t="str">
        <f t="shared" si="0"/>
        <v>A-02-02-01-002-008---</v>
      </c>
      <c r="M65" s="14" t="s">
        <v>66</v>
      </c>
      <c r="N65" s="11">
        <f>2107000000+193779144</f>
        <v>2300779144</v>
      </c>
      <c r="O65" s="494">
        <v>2220</v>
      </c>
      <c r="P65" s="457">
        <v>193779144</v>
      </c>
      <c r="Q65" s="457">
        <f>+N65-P65</f>
        <v>2107000000</v>
      </c>
      <c r="R65" s="437" t="s">
        <v>39</v>
      </c>
      <c r="S65" s="411" t="s">
        <v>444</v>
      </c>
      <c r="T65" s="223" t="s">
        <v>442</v>
      </c>
      <c r="U65" s="223">
        <v>12</v>
      </c>
      <c r="V65" s="180" t="s">
        <v>917</v>
      </c>
      <c r="W65" s="180">
        <v>90</v>
      </c>
      <c r="X65" s="180" t="s">
        <v>455</v>
      </c>
      <c r="Y65" s="180" t="s">
        <v>455</v>
      </c>
      <c r="Z65" s="180" t="s">
        <v>455</v>
      </c>
      <c r="AA65" s="180" t="s">
        <v>927</v>
      </c>
      <c r="AB65" s="180"/>
      <c r="AC65" s="180"/>
      <c r="AD65" s="180"/>
      <c r="AE65" s="180"/>
    </row>
    <row r="66" spans="1:31" x14ac:dyDescent="0.25">
      <c r="A66" s="200" t="s">
        <v>22</v>
      </c>
      <c r="B66" s="12" t="s">
        <v>29</v>
      </c>
      <c r="C66" s="12" t="s">
        <v>29</v>
      </c>
      <c r="D66" s="12" t="s">
        <v>24</v>
      </c>
      <c r="E66" s="12" t="s">
        <v>50</v>
      </c>
      <c r="F66" s="12" t="s">
        <v>35</v>
      </c>
      <c r="G66" s="12"/>
      <c r="H66" s="12"/>
      <c r="I66" s="12"/>
      <c r="J66" s="15">
        <v>10</v>
      </c>
      <c r="K66" s="12">
        <v>225</v>
      </c>
      <c r="L66" s="8" t="str">
        <f t="shared" si="0"/>
        <v>A-02-02-01-002-008---</v>
      </c>
      <c r="M66" s="14" t="s">
        <v>67</v>
      </c>
      <c r="N66" s="11">
        <v>208285714</v>
      </c>
      <c r="O66" s="494"/>
      <c r="P66" s="457"/>
      <c r="Q66" s="457"/>
      <c r="R66" s="437" t="s">
        <v>27</v>
      </c>
      <c r="S66" s="411" t="s">
        <v>444</v>
      </c>
      <c r="T66" s="223" t="s">
        <v>442</v>
      </c>
      <c r="U66" s="223">
        <v>13</v>
      </c>
      <c r="V66" s="180" t="s">
        <v>924</v>
      </c>
      <c r="W66" s="180">
        <v>180</v>
      </c>
      <c r="X66" s="180" t="s">
        <v>455</v>
      </c>
      <c r="Y66" s="180" t="s">
        <v>455</v>
      </c>
      <c r="Z66" s="180" t="s">
        <v>455</v>
      </c>
      <c r="AA66" s="186">
        <v>43994</v>
      </c>
      <c r="AB66" s="180"/>
      <c r="AC66" s="180"/>
      <c r="AD66" s="180"/>
      <c r="AE66" s="180"/>
    </row>
    <row r="67" spans="1:31" ht="33" customHeight="1" x14ac:dyDescent="0.25">
      <c r="A67" s="200" t="s">
        <v>22</v>
      </c>
      <c r="B67" s="12" t="s">
        <v>29</v>
      </c>
      <c r="C67" s="12" t="s">
        <v>29</v>
      </c>
      <c r="D67" s="12" t="s">
        <v>24</v>
      </c>
      <c r="E67" s="12" t="s">
        <v>50</v>
      </c>
      <c r="F67" s="12" t="s">
        <v>35</v>
      </c>
      <c r="G67" s="12"/>
      <c r="H67" s="12"/>
      <c r="I67" s="12"/>
      <c r="J67" s="15">
        <v>10</v>
      </c>
      <c r="K67" s="12">
        <v>226</v>
      </c>
      <c r="L67" s="8" t="str">
        <f t="shared" si="0"/>
        <v>A-02-02-01-002-008---</v>
      </c>
      <c r="M67" s="14" t="s">
        <v>251</v>
      </c>
      <c r="N67" s="11">
        <v>50000000</v>
      </c>
      <c r="O67" s="494"/>
      <c r="P67" s="457"/>
      <c r="Q67" s="457"/>
      <c r="R67" s="437" t="s">
        <v>39</v>
      </c>
      <c r="S67" s="411" t="s">
        <v>445</v>
      </c>
      <c r="T67" s="223" t="s">
        <v>440</v>
      </c>
      <c r="U67" s="223">
        <v>14</v>
      </c>
      <c r="V67" s="180" t="s">
        <v>935</v>
      </c>
      <c r="W67" s="180">
        <v>30</v>
      </c>
      <c r="X67" s="180" t="s">
        <v>455</v>
      </c>
      <c r="Y67" s="180" t="s">
        <v>455</v>
      </c>
      <c r="Z67" s="180" t="s">
        <v>455</v>
      </c>
      <c r="AA67" s="186">
        <v>43934</v>
      </c>
      <c r="AB67" s="180"/>
      <c r="AC67" s="180"/>
      <c r="AD67" s="180"/>
      <c r="AE67" s="180"/>
    </row>
    <row r="68" spans="1:31" ht="18" customHeight="1" x14ac:dyDescent="0.25">
      <c r="A68" s="200" t="s">
        <v>22</v>
      </c>
      <c r="B68" s="12" t="s">
        <v>29</v>
      </c>
      <c r="C68" s="12" t="s">
        <v>29</v>
      </c>
      <c r="D68" s="12" t="s">
        <v>24</v>
      </c>
      <c r="E68" s="12" t="s">
        <v>50</v>
      </c>
      <c r="F68" s="12" t="s">
        <v>35</v>
      </c>
      <c r="G68" s="12"/>
      <c r="H68" s="12"/>
      <c r="I68" s="12"/>
      <c r="J68" s="15">
        <v>10</v>
      </c>
      <c r="K68" s="12"/>
      <c r="L68" s="8" t="str">
        <f t="shared" si="0"/>
        <v>A-02-02-01-002-008---</v>
      </c>
      <c r="M68" s="13" t="s">
        <v>26</v>
      </c>
      <c r="N68" s="10">
        <f>SUM(N69:N70)</f>
        <v>782714286</v>
      </c>
      <c r="O68" s="494"/>
      <c r="P68" s="456"/>
      <c r="Q68" s="456"/>
      <c r="R68" s="437"/>
      <c r="S68" s="411"/>
      <c r="T68" s="223"/>
      <c r="U68" s="223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</row>
    <row r="69" spans="1:31" ht="38.25" x14ac:dyDescent="0.25">
      <c r="A69" s="200" t="s">
        <v>22</v>
      </c>
      <c r="B69" s="12" t="s">
        <v>29</v>
      </c>
      <c r="C69" s="12" t="s">
        <v>29</v>
      </c>
      <c r="D69" s="12" t="s">
        <v>24</v>
      </c>
      <c r="E69" s="12" t="s">
        <v>50</v>
      </c>
      <c r="F69" s="12" t="s">
        <v>35</v>
      </c>
      <c r="G69" s="12"/>
      <c r="H69" s="12"/>
      <c r="I69" s="12"/>
      <c r="J69" s="15">
        <v>10</v>
      </c>
      <c r="K69" s="12">
        <v>227</v>
      </c>
      <c r="L69" s="8" t="str">
        <f t="shared" si="0"/>
        <v>A-02-02-01-002-008---</v>
      </c>
      <c r="M69" s="14" t="s">
        <v>449</v>
      </c>
      <c r="N69" s="11">
        <v>781714286</v>
      </c>
      <c r="O69" s="494"/>
      <c r="P69" s="457"/>
      <c r="Q69" s="457"/>
      <c r="R69" s="437" t="s">
        <v>27</v>
      </c>
      <c r="S69" s="411" t="s">
        <v>444</v>
      </c>
      <c r="T69" s="227" t="s">
        <v>450</v>
      </c>
      <c r="U69" s="223"/>
      <c r="V69" s="180" t="s">
        <v>924</v>
      </c>
      <c r="W69" s="180">
        <v>180</v>
      </c>
      <c r="X69" s="180"/>
      <c r="Y69" s="180"/>
      <c r="Z69" s="180"/>
      <c r="AA69" s="180"/>
      <c r="AB69" s="180"/>
      <c r="AC69" s="180"/>
      <c r="AD69" s="180"/>
      <c r="AE69" s="180"/>
    </row>
    <row r="70" spans="1:31" ht="33" customHeight="1" x14ac:dyDescent="0.25">
      <c r="A70" s="200" t="s">
        <v>22</v>
      </c>
      <c r="B70" s="12" t="s">
        <v>29</v>
      </c>
      <c r="C70" s="12" t="s">
        <v>29</v>
      </c>
      <c r="D70" s="12" t="s">
        <v>24</v>
      </c>
      <c r="E70" s="12" t="s">
        <v>50</v>
      </c>
      <c r="F70" s="12" t="s">
        <v>35</v>
      </c>
      <c r="G70" s="12"/>
      <c r="H70" s="12"/>
      <c r="I70" s="12"/>
      <c r="J70" s="12">
        <v>10</v>
      </c>
      <c r="K70" s="12">
        <v>228</v>
      </c>
      <c r="L70" s="8" t="str">
        <f t="shared" si="0"/>
        <v>A-02-02-01-002-008---</v>
      </c>
      <c r="M70" s="14" t="s">
        <v>253</v>
      </c>
      <c r="N70" s="11">
        <v>1000000</v>
      </c>
      <c r="O70" s="494"/>
      <c r="P70" s="457"/>
      <c r="Q70" s="457"/>
      <c r="R70" s="437" t="s">
        <v>16</v>
      </c>
      <c r="S70" s="412" t="s">
        <v>16</v>
      </c>
      <c r="T70" s="223" t="s">
        <v>440</v>
      </c>
      <c r="U70" s="225"/>
      <c r="V70" s="180" t="s">
        <v>914</v>
      </c>
      <c r="W70" s="180">
        <v>45</v>
      </c>
      <c r="X70" s="180"/>
      <c r="Y70" s="180"/>
      <c r="Z70" s="180"/>
      <c r="AA70" s="180"/>
      <c r="AB70" s="180"/>
      <c r="AC70" s="180"/>
      <c r="AD70" s="180"/>
      <c r="AE70" s="180"/>
    </row>
    <row r="71" spans="1:31" s="7" customFormat="1" ht="33" x14ac:dyDescent="0.25">
      <c r="A71" s="196" t="s">
        <v>22</v>
      </c>
      <c r="B71" s="15" t="s">
        <v>29</v>
      </c>
      <c r="C71" s="15" t="s">
        <v>29</v>
      </c>
      <c r="D71" s="15" t="s">
        <v>24</v>
      </c>
      <c r="E71" s="15" t="s">
        <v>33</v>
      </c>
      <c r="F71" s="15"/>
      <c r="G71" s="15"/>
      <c r="H71" s="15"/>
      <c r="I71" s="15"/>
      <c r="J71" s="15">
        <v>10</v>
      </c>
      <c r="K71" s="15"/>
      <c r="L71" s="8" t="str">
        <f t="shared" ref="L71:L87" si="7">CONCATENATE(A71,"-",B71,"-",C71,"-",D71,"-",E71,"-",F71,"-",G71,"-",H71,"-",I71)</f>
        <v>A-02-02-01-003----</v>
      </c>
      <c r="M71" s="13" t="s">
        <v>68</v>
      </c>
      <c r="N71" s="10">
        <f>+N72+N79+N85+N98+N111</f>
        <v>5167528102</v>
      </c>
      <c r="O71" s="494"/>
      <c r="P71" s="456"/>
      <c r="Q71" s="456"/>
      <c r="R71" s="436"/>
      <c r="S71" s="410"/>
      <c r="T71" s="221"/>
      <c r="U71" s="221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</row>
    <row r="72" spans="1:31" s="7" customFormat="1" ht="33" x14ac:dyDescent="0.25">
      <c r="A72" s="200" t="s">
        <v>22</v>
      </c>
      <c r="B72" s="12" t="s">
        <v>29</v>
      </c>
      <c r="C72" s="12" t="s">
        <v>29</v>
      </c>
      <c r="D72" s="12" t="s">
        <v>24</v>
      </c>
      <c r="E72" s="12" t="s">
        <v>33</v>
      </c>
      <c r="F72" s="12" t="s">
        <v>50</v>
      </c>
      <c r="G72" s="12"/>
      <c r="H72" s="12"/>
      <c r="I72" s="12"/>
      <c r="J72" s="15">
        <v>10</v>
      </c>
      <c r="K72" s="12"/>
      <c r="L72" s="8" t="str">
        <f t="shared" si="7"/>
        <v>A-02-02-01-003-002---</v>
      </c>
      <c r="M72" s="14" t="s">
        <v>69</v>
      </c>
      <c r="N72" s="10">
        <f>SUM(N73:N74)</f>
        <v>397453959</v>
      </c>
      <c r="O72" s="494"/>
      <c r="P72" s="456"/>
      <c r="Q72" s="456"/>
      <c r="R72" s="436"/>
      <c r="S72" s="410"/>
      <c r="T72" s="221"/>
      <c r="U72" s="221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</row>
    <row r="73" spans="1:31" ht="68.25" customHeight="1" x14ac:dyDescent="0.25">
      <c r="A73" s="200" t="s">
        <v>22</v>
      </c>
      <c r="B73" s="12" t="s">
        <v>29</v>
      </c>
      <c r="C73" s="12" t="s">
        <v>29</v>
      </c>
      <c r="D73" s="12" t="s">
        <v>24</v>
      </c>
      <c r="E73" s="12" t="s">
        <v>33</v>
      </c>
      <c r="F73" s="12" t="s">
        <v>50</v>
      </c>
      <c r="G73" s="12"/>
      <c r="H73" s="12"/>
      <c r="I73" s="12"/>
      <c r="J73" s="12">
        <v>10</v>
      </c>
      <c r="K73" s="12">
        <v>229</v>
      </c>
      <c r="L73" s="8" t="str">
        <f t="shared" si="7"/>
        <v>A-02-02-01-003-002---</v>
      </c>
      <c r="M73" s="14" t="s">
        <v>347</v>
      </c>
      <c r="N73" s="11">
        <v>59620970</v>
      </c>
      <c r="O73" s="494">
        <v>720</v>
      </c>
      <c r="P73" s="457">
        <v>59620970</v>
      </c>
      <c r="Q73" s="457">
        <f>+N73-P73</f>
        <v>0</v>
      </c>
      <c r="R73" s="437" t="s">
        <v>37</v>
      </c>
      <c r="S73" s="411" t="s">
        <v>469</v>
      </c>
      <c r="T73" s="223"/>
      <c r="U73" s="223" t="s">
        <v>446</v>
      </c>
      <c r="V73" s="180"/>
      <c r="W73" s="186">
        <v>44104</v>
      </c>
      <c r="X73" s="180" t="s">
        <v>447</v>
      </c>
      <c r="Y73" s="180"/>
      <c r="Z73" s="180"/>
      <c r="AA73" s="180"/>
      <c r="AB73" s="180"/>
      <c r="AC73" s="180"/>
      <c r="AD73" s="180"/>
      <c r="AE73" s="180"/>
    </row>
    <row r="74" spans="1:31" ht="19.5" customHeight="1" x14ac:dyDescent="0.25">
      <c r="A74" s="200" t="s">
        <v>22</v>
      </c>
      <c r="B74" s="12" t="s">
        <v>29</v>
      </c>
      <c r="C74" s="12" t="s">
        <v>29</v>
      </c>
      <c r="D74" s="12" t="s">
        <v>24</v>
      </c>
      <c r="E74" s="12" t="s">
        <v>33</v>
      </c>
      <c r="F74" s="12" t="s">
        <v>50</v>
      </c>
      <c r="G74" s="12"/>
      <c r="H74" s="12"/>
      <c r="I74" s="12"/>
      <c r="J74" s="15">
        <v>10</v>
      </c>
      <c r="K74" s="12"/>
      <c r="L74" s="8" t="str">
        <f t="shared" si="7"/>
        <v>A-02-02-01-003-002---</v>
      </c>
      <c r="M74" s="13" t="s">
        <v>26</v>
      </c>
      <c r="N74" s="10">
        <f>SUM(N75:N78)</f>
        <v>337832989</v>
      </c>
      <c r="O74" s="494"/>
      <c r="P74" s="456"/>
      <c r="Q74" s="456"/>
      <c r="R74" s="437"/>
      <c r="S74" s="411"/>
      <c r="T74" s="223"/>
      <c r="U74" s="223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</row>
    <row r="75" spans="1:31" ht="66" customHeight="1" x14ac:dyDescent="0.25">
      <c r="A75" s="200" t="s">
        <v>22</v>
      </c>
      <c r="B75" s="12" t="s">
        <v>29</v>
      </c>
      <c r="C75" s="12" t="s">
        <v>29</v>
      </c>
      <c r="D75" s="12" t="s">
        <v>24</v>
      </c>
      <c r="E75" s="12" t="s">
        <v>33</v>
      </c>
      <c r="F75" s="12" t="s">
        <v>50</v>
      </c>
      <c r="G75" s="12"/>
      <c r="H75" s="12"/>
      <c r="I75" s="12"/>
      <c r="J75" s="15">
        <v>10</v>
      </c>
      <c r="K75" s="12">
        <v>230</v>
      </c>
      <c r="L75" s="8" t="str">
        <f>CONCATENATE(A75,"-",B75,"-",C75,"-",D75,"-",E75,"-",F75,"-",G75,"-",H75,"-",I75)</f>
        <v>A-02-02-01-003-002---</v>
      </c>
      <c r="M75" s="14" t="s">
        <v>348</v>
      </c>
      <c r="N75" s="11">
        <v>189900006</v>
      </c>
      <c r="O75" s="494"/>
      <c r="P75" s="457"/>
      <c r="Q75" s="457"/>
      <c r="R75" s="437" t="s">
        <v>70</v>
      </c>
      <c r="S75" s="412" t="s">
        <v>70</v>
      </c>
      <c r="T75" s="223" t="s">
        <v>440</v>
      </c>
      <c r="U75" s="223"/>
      <c r="V75" s="180" t="s">
        <v>946</v>
      </c>
      <c r="W75" s="180">
        <v>60</v>
      </c>
      <c r="X75" s="180"/>
      <c r="Y75" s="180"/>
      <c r="Z75" s="180"/>
      <c r="AA75" s="180"/>
      <c r="AB75" s="180"/>
      <c r="AC75" s="180"/>
      <c r="AD75" s="180"/>
      <c r="AE75" s="180"/>
    </row>
    <row r="76" spans="1:31" ht="33" x14ac:dyDescent="0.25">
      <c r="A76" s="200" t="s">
        <v>22</v>
      </c>
      <c r="B76" s="12" t="s">
        <v>29</v>
      </c>
      <c r="C76" s="12" t="s">
        <v>29</v>
      </c>
      <c r="D76" s="12" t="s">
        <v>24</v>
      </c>
      <c r="E76" s="12" t="s">
        <v>33</v>
      </c>
      <c r="F76" s="12" t="s">
        <v>50</v>
      </c>
      <c r="G76" s="12"/>
      <c r="H76" s="12"/>
      <c r="I76" s="12"/>
      <c r="J76" s="12">
        <v>10</v>
      </c>
      <c r="K76" s="12">
        <v>231</v>
      </c>
      <c r="L76" s="8" t="str">
        <f>CONCATENATE(A76,"-",B76,"-",C76,"-",D76,"-",E76,"-",F76,"-",G76,"-",H76,"-",I76)</f>
        <v>A-02-02-01-003-002---</v>
      </c>
      <c r="M76" s="14" t="s">
        <v>408</v>
      </c>
      <c r="N76" s="11">
        <v>80000000</v>
      </c>
      <c r="O76" s="494"/>
      <c r="P76" s="457"/>
      <c r="Q76" s="457"/>
      <c r="R76" s="437" t="s">
        <v>70</v>
      </c>
      <c r="S76" s="412" t="s">
        <v>70</v>
      </c>
      <c r="T76" s="223" t="s">
        <v>440</v>
      </c>
      <c r="U76" s="223"/>
      <c r="V76" s="180" t="s">
        <v>946</v>
      </c>
      <c r="W76" s="180">
        <v>60</v>
      </c>
      <c r="X76" s="180"/>
      <c r="Y76" s="180"/>
      <c r="Z76" s="180"/>
      <c r="AA76" s="180"/>
      <c r="AB76" s="180"/>
      <c r="AC76" s="180"/>
      <c r="AD76" s="180"/>
      <c r="AE76" s="180"/>
    </row>
    <row r="77" spans="1:31" ht="33" x14ac:dyDescent="0.25">
      <c r="A77" s="200" t="s">
        <v>22</v>
      </c>
      <c r="B77" s="12" t="s">
        <v>29</v>
      </c>
      <c r="C77" s="12" t="s">
        <v>29</v>
      </c>
      <c r="D77" s="12" t="s">
        <v>24</v>
      </c>
      <c r="E77" s="12" t="s">
        <v>33</v>
      </c>
      <c r="F77" s="12" t="s">
        <v>50</v>
      </c>
      <c r="G77" s="12"/>
      <c r="H77" s="12"/>
      <c r="I77" s="12"/>
      <c r="J77" s="12">
        <v>10</v>
      </c>
      <c r="K77" s="12">
        <v>232</v>
      </c>
      <c r="L77" s="8" t="str">
        <f>CONCATENATE(A77,"-",B77,"-",C77,"-",D77,"-",E77,"-",F77,"-",G77,"-",H77,"-",I77)</f>
        <v>A-02-02-01-003-002---</v>
      </c>
      <c r="M77" s="14" t="s">
        <v>409</v>
      </c>
      <c r="N77" s="11">
        <v>40000000</v>
      </c>
      <c r="O77" s="494"/>
      <c r="P77" s="457"/>
      <c r="Q77" s="457"/>
      <c r="R77" s="437" t="s">
        <v>70</v>
      </c>
      <c r="S77" s="412" t="s">
        <v>70</v>
      </c>
      <c r="T77" s="223" t="s">
        <v>440</v>
      </c>
      <c r="U77" s="223"/>
      <c r="V77" s="180" t="s">
        <v>946</v>
      </c>
      <c r="W77" s="180">
        <v>60</v>
      </c>
      <c r="X77" s="180"/>
      <c r="Y77" s="180"/>
      <c r="Z77" s="180"/>
      <c r="AA77" s="180"/>
      <c r="AB77" s="180"/>
      <c r="AC77" s="180"/>
      <c r="AD77" s="180"/>
      <c r="AE77" s="180"/>
    </row>
    <row r="78" spans="1:31" ht="57.75" customHeight="1" x14ac:dyDescent="0.25">
      <c r="A78" s="200" t="s">
        <v>22</v>
      </c>
      <c r="B78" s="12" t="s">
        <v>29</v>
      </c>
      <c r="C78" s="12" t="s">
        <v>29</v>
      </c>
      <c r="D78" s="12" t="s">
        <v>24</v>
      </c>
      <c r="E78" s="12" t="s">
        <v>33</v>
      </c>
      <c r="F78" s="12" t="s">
        <v>50</v>
      </c>
      <c r="G78" s="12"/>
      <c r="H78" s="12"/>
      <c r="I78" s="12"/>
      <c r="J78" s="12">
        <v>10</v>
      </c>
      <c r="K78" s="12">
        <v>233</v>
      </c>
      <c r="L78" s="8" t="str">
        <f>CONCATENATE(A78,"-",B78,"-",C78,"-",D78,"-",E78,"-",F78,"-",G78,"-",H78,"-",I78)</f>
        <v>A-02-02-01-003-002---</v>
      </c>
      <c r="M78" s="14" t="s">
        <v>349</v>
      </c>
      <c r="N78" s="11">
        <v>27932983</v>
      </c>
      <c r="O78" s="494"/>
      <c r="P78" s="457"/>
      <c r="Q78" s="457"/>
      <c r="R78" s="437" t="s">
        <v>16</v>
      </c>
      <c r="S78" s="412" t="s">
        <v>16</v>
      </c>
      <c r="T78" s="223" t="s">
        <v>440</v>
      </c>
      <c r="U78" s="223"/>
      <c r="V78" s="180" t="s">
        <v>946</v>
      </c>
      <c r="W78" s="180">
        <v>60</v>
      </c>
      <c r="X78" s="180"/>
      <c r="Y78" s="180"/>
      <c r="Z78" s="180"/>
      <c r="AA78" s="180"/>
      <c r="AB78" s="180"/>
      <c r="AC78" s="180"/>
      <c r="AD78" s="180"/>
      <c r="AE78" s="180"/>
    </row>
    <row r="79" spans="1:31" ht="41.25" customHeight="1" x14ac:dyDescent="0.25">
      <c r="A79" s="200" t="s">
        <v>22</v>
      </c>
      <c r="B79" s="12" t="s">
        <v>29</v>
      </c>
      <c r="C79" s="12" t="s">
        <v>29</v>
      </c>
      <c r="D79" s="12" t="s">
        <v>24</v>
      </c>
      <c r="E79" s="12" t="s">
        <v>33</v>
      </c>
      <c r="F79" s="12" t="s">
        <v>33</v>
      </c>
      <c r="G79" s="12"/>
      <c r="H79" s="12"/>
      <c r="I79" s="12"/>
      <c r="J79" s="15">
        <v>10</v>
      </c>
      <c r="K79" s="12"/>
      <c r="L79" s="8" t="str">
        <f t="shared" si="7"/>
        <v>A-02-02-01-003-003---</v>
      </c>
      <c r="M79" s="14" t="s">
        <v>343</v>
      </c>
      <c r="N79" s="10">
        <f>SUM(N80:N82)</f>
        <v>3617000000</v>
      </c>
      <c r="O79" s="494"/>
      <c r="P79" s="456"/>
      <c r="Q79" s="456"/>
      <c r="R79" s="437"/>
      <c r="S79" s="411"/>
      <c r="T79" s="223"/>
      <c r="U79" s="223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</row>
    <row r="80" spans="1:31" ht="33" x14ac:dyDescent="0.25">
      <c r="A80" s="200" t="s">
        <v>22</v>
      </c>
      <c r="B80" s="12" t="s">
        <v>29</v>
      </c>
      <c r="C80" s="12" t="s">
        <v>29</v>
      </c>
      <c r="D80" s="12" t="s">
        <v>24</v>
      </c>
      <c r="E80" s="12" t="s">
        <v>33</v>
      </c>
      <c r="F80" s="12" t="s">
        <v>33</v>
      </c>
      <c r="G80" s="12"/>
      <c r="H80" s="12"/>
      <c r="I80" s="12"/>
      <c r="J80" s="12">
        <v>10</v>
      </c>
      <c r="K80" s="12">
        <v>234</v>
      </c>
      <c r="L80" s="8" t="str">
        <f>CONCATENATE(A80,"-",B80,"-",C80,"-",D80,"-",E80,"-",F80,"-",G80,"-",H80,"-",I80)</f>
        <v>A-02-02-01-003-003---</v>
      </c>
      <c r="M80" s="14" t="s">
        <v>995</v>
      </c>
      <c r="N80" s="11">
        <v>266625500</v>
      </c>
      <c r="O80" s="494">
        <v>320</v>
      </c>
      <c r="P80" s="457">
        <v>266625500</v>
      </c>
      <c r="Q80" s="457">
        <f>+N80-P80</f>
        <v>0</v>
      </c>
      <c r="R80" s="437" t="s">
        <v>37</v>
      </c>
      <c r="S80" s="411" t="s">
        <v>444</v>
      </c>
      <c r="T80" s="223" t="s">
        <v>442</v>
      </c>
      <c r="U80" s="223">
        <v>15</v>
      </c>
      <c r="V80" s="180" t="s">
        <v>928</v>
      </c>
      <c r="W80" s="180">
        <v>270</v>
      </c>
      <c r="X80" s="180"/>
      <c r="Y80" s="180"/>
      <c r="Z80" s="180"/>
      <c r="AA80" s="180" t="s">
        <v>931</v>
      </c>
      <c r="AB80" s="180"/>
      <c r="AC80" s="180"/>
      <c r="AD80" s="180"/>
      <c r="AE80" s="180"/>
    </row>
    <row r="81" spans="1:31" ht="33" x14ac:dyDescent="0.25">
      <c r="A81" s="200" t="s">
        <v>22</v>
      </c>
      <c r="B81" s="12" t="s">
        <v>29</v>
      </c>
      <c r="C81" s="12" t="s">
        <v>29</v>
      </c>
      <c r="D81" s="12" t="s">
        <v>24</v>
      </c>
      <c r="E81" s="12" t="s">
        <v>33</v>
      </c>
      <c r="F81" s="12" t="s">
        <v>33</v>
      </c>
      <c r="G81" s="12"/>
      <c r="H81" s="12"/>
      <c r="I81" s="12"/>
      <c r="J81" s="12">
        <v>10</v>
      </c>
      <c r="K81" s="12">
        <v>433</v>
      </c>
      <c r="L81" s="8" t="str">
        <f>CONCATENATE(A81,"-",B81,"-",C81,"-",D81,"-",E81,"-",F81,"-",G81,"-",H81,"-",I81)</f>
        <v>A-02-02-01-003-003---</v>
      </c>
      <c r="M81" s="14" t="s">
        <v>996</v>
      </c>
      <c r="N81" s="11">
        <v>88374500</v>
      </c>
      <c r="O81" s="494"/>
      <c r="P81" s="457"/>
      <c r="Q81" s="457"/>
      <c r="R81" s="437" t="s">
        <v>37</v>
      </c>
      <c r="S81" s="411" t="s">
        <v>444</v>
      </c>
      <c r="T81" s="223" t="s">
        <v>442</v>
      </c>
      <c r="U81" s="223">
        <v>15</v>
      </c>
      <c r="V81" s="180" t="s">
        <v>928</v>
      </c>
      <c r="W81" s="180">
        <v>270</v>
      </c>
      <c r="X81" s="180"/>
      <c r="Y81" s="180"/>
      <c r="Z81" s="180"/>
      <c r="AA81" s="180" t="s">
        <v>931</v>
      </c>
      <c r="AB81" s="180"/>
      <c r="AC81" s="180"/>
      <c r="AD81" s="180"/>
      <c r="AE81" s="180"/>
    </row>
    <row r="82" spans="1:31" x14ac:dyDescent="0.25">
      <c r="A82" s="200" t="s">
        <v>22</v>
      </c>
      <c r="B82" s="12" t="s">
        <v>29</v>
      </c>
      <c r="C82" s="12" t="s">
        <v>29</v>
      </c>
      <c r="D82" s="12" t="s">
        <v>24</v>
      </c>
      <c r="E82" s="12" t="s">
        <v>33</v>
      </c>
      <c r="F82" s="12" t="s">
        <v>33</v>
      </c>
      <c r="G82" s="12"/>
      <c r="H82" s="12"/>
      <c r="I82" s="12"/>
      <c r="J82" s="15">
        <v>10</v>
      </c>
      <c r="K82" s="12"/>
      <c r="L82" s="8" t="str">
        <f>CONCATENATE(A82,"-",B82,"-",C82,"-",D82,"-",E82,"-",F82,"-",G82,"-",H82,"-",I82)</f>
        <v>A-02-02-01-003-003---</v>
      </c>
      <c r="M82" s="13" t="s">
        <v>26</v>
      </c>
      <c r="N82" s="10">
        <f>SUM(N83:N84)</f>
        <v>3262000000</v>
      </c>
      <c r="O82" s="494"/>
      <c r="P82" s="456"/>
      <c r="Q82" s="456"/>
      <c r="R82" s="437"/>
      <c r="S82" s="411"/>
      <c r="T82" s="223"/>
      <c r="U82" s="223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</row>
    <row r="83" spans="1:31" ht="18" customHeight="1" x14ac:dyDescent="0.25">
      <c r="A83" s="200" t="s">
        <v>22</v>
      </c>
      <c r="B83" s="12" t="s">
        <v>29</v>
      </c>
      <c r="C83" s="12" t="s">
        <v>29</v>
      </c>
      <c r="D83" s="12" t="s">
        <v>24</v>
      </c>
      <c r="E83" s="12" t="s">
        <v>33</v>
      </c>
      <c r="F83" s="12" t="s">
        <v>33</v>
      </c>
      <c r="G83" s="12"/>
      <c r="H83" s="12"/>
      <c r="I83" s="12"/>
      <c r="J83" s="12">
        <v>10</v>
      </c>
      <c r="K83" s="12">
        <v>235</v>
      </c>
      <c r="L83" s="8" t="str">
        <f>CONCATENATE(A83,"-",B83,"-",C83,"-",D83,"-",E83,"-",F83,"-",G83,"-",H83,"-",I83)</f>
        <v>A-02-02-01-003-003---</v>
      </c>
      <c r="M83" s="14" t="s">
        <v>73</v>
      </c>
      <c r="N83" s="11">
        <v>62000000</v>
      </c>
      <c r="O83" s="494"/>
      <c r="P83" s="457"/>
      <c r="Q83" s="457"/>
      <c r="R83" s="437" t="s">
        <v>16</v>
      </c>
      <c r="S83" s="412" t="s">
        <v>16</v>
      </c>
      <c r="T83" s="223" t="s">
        <v>440</v>
      </c>
      <c r="U83" s="223"/>
      <c r="V83" s="180" t="s">
        <v>917</v>
      </c>
      <c r="W83" s="180">
        <v>330</v>
      </c>
      <c r="X83" s="180"/>
      <c r="Y83" s="180"/>
      <c r="Z83" s="180"/>
      <c r="AA83" s="180"/>
      <c r="AB83" s="180"/>
      <c r="AC83" s="180"/>
      <c r="AD83" s="180"/>
      <c r="AE83" s="180"/>
    </row>
    <row r="84" spans="1:31" ht="33" x14ac:dyDescent="0.25">
      <c r="A84" s="200" t="s">
        <v>22</v>
      </c>
      <c r="B84" s="12" t="s">
        <v>29</v>
      </c>
      <c r="C84" s="12" t="s">
        <v>29</v>
      </c>
      <c r="D84" s="12" t="s">
        <v>24</v>
      </c>
      <c r="E84" s="12" t="s">
        <v>33</v>
      </c>
      <c r="F84" s="12" t="s">
        <v>33</v>
      </c>
      <c r="G84" s="12"/>
      <c r="H84" s="12"/>
      <c r="I84" s="12"/>
      <c r="J84" s="12">
        <v>10</v>
      </c>
      <c r="K84" s="12">
        <v>236</v>
      </c>
      <c r="L84" s="8" t="str">
        <f>CONCATENATE(A84,"-",B84,"-",C84,"-",D84,"-",E84,"-",F84,"-",G84,"-",H84,"-",I84)</f>
        <v>A-02-02-01-003-003---</v>
      </c>
      <c r="M84" s="14" t="s">
        <v>255</v>
      </c>
      <c r="N84" s="11">
        <v>3200000000</v>
      </c>
      <c r="O84" s="494"/>
      <c r="P84" s="457"/>
      <c r="Q84" s="457"/>
      <c r="R84" s="437" t="s">
        <v>70</v>
      </c>
      <c r="S84" s="412" t="s">
        <v>70</v>
      </c>
      <c r="T84" s="223" t="s">
        <v>440</v>
      </c>
      <c r="U84" s="223"/>
      <c r="V84" s="180" t="s">
        <v>917</v>
      </c>
      <c r="W84" s="180">
        <v>330</v>
      </c>
      <c r="X84" s="180"/>
      <c r="Y84" s="180"/>
      <c r="Z84" s="180"/>
      <c r="AA84" s="180"/>
      <c r="AB84" s="180"/>
      <c r="AC84" s="180"/>
      <c r="AD84" s="180"/>
      <c r="AE84" s="180"/>
    </row>
    <row r="85" spans="1:31" ht="27.75" customHeight="1" x14ac:dyDescent="0.25">
      <c r="A85" s="200" t="s">
        <v>22</v>
      </c>
      <c r="B85" s="12" t="s">
        <v>29</v>
      </c>
      <c r="C85" s="12" t="s">
        <v>29</v>
      </c>
      <c r="D85" s="12" t="s">
        <v>24</v>
      </c>
      <c r="E85" s="12" t="s">
        <v>33</v>
      </c>
      <c r="F85" s="12" t="s">
        <v>45</v>
      </c>
      <c r="G85" s="12"/>
      <c r="H85" s="12"/>
      <c r="I85" s="12"/>
      <c r="J85" s="15">
        <v>10</v>
      </c>
      <c r="K85" s="12"/>
      <c r="L85" s="8" t="str">
        <f t="shared" si="7"/>
        <v>A-02-02-01-003-005---</v>
      </c>
      <c r="M85" s="14" t="s">
        <v>75</v>
      </c>
      <c r="N85" s="10">
        <f>SUM(N86:N89)</f>
        <v>558875064</v>
      </c>
      <c r="O85" s="494"/>
      <c r="P85" s="456"/>
      <c r="Q85" s="456"/>
      <c r="R85" s="437"/>
      <c r="S85" s="411"/>
      <c r="T85" s="223"/>
      <c r="U85" s="223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</row>
    <row r="86" spans="1:31" ht="37.5" customHeight="1" x14ac:dyDescent="0.25">
      <c r="A86" s="200" t="s">
        <v>22</v>
      </c>
      <c r="B86" s="12" t="s">
        <v>29</v>
      </c>
      <c r="C86" s="12" t="s">
        <v>29</v>
      </c>
      <c r="D86" s="12" t="s">
        <v>24</v>
      </c>
      <c r="E86" s="12" t="s">
        <v>33</v>
      </c>
      <c r="F86" s="12" t="s">
        <v>45</v>
      </c>
      <c r="G86" s="12"/>
      <c r="H86" s="12"/>
      <c r="I86" s="12"/>
      <c r="J86" s="12">
        <v>10</v>
      </c>
      <c r="K86" s="12">
        <v>237</v>
      </c>
      <c r="L86" s="8" t="str">
        <f t="shared" si="7"/>
        <v>A-02-02-01-003-005---</v>
      </c>
      <c r="M86" s="14" t="s">
        <v>337</v>
      </c>
      <c r="N86" s="11">
        <v>814813</v>
      </c>
      <c r="O86" s="494">
        <v>720</v>
      </c>
      <c r="P86" s="457">
        <v>814813</v>
      </c>
      <c r="Q86" s="457">
        <f>+N86-P86</f>
        <v>0</v>
      </c>
      <c r="R86" s="437" t="s">
        <v>37</v>
      </c>
      <c r="S86" s="411" t="s">
        <v>469</v>
      </c>
      <c r="T86" s="223"/>
      <c r="U86" s="223" t="s">
        <v>446</v>
      </c>
      <c r="V86" s="180"/>
      <c r="W86" s="186">
        <v>44104</v>
      </c>
      <c r="X86" s="180" t="s">
        <v>447</v>
      </c>
      <c r="Y86" s="180"/>
      <c r="Z86" s="180"/>
      <c r="AA86" s="180"/>
      <c r="AB86" s="180"/>
      <c r="AC86" s="180"/>
      <c r="AD86" s="180"/>
      <c r="AE86" s="180"/>
    </row>
    <row r="87" spans="1:31" x14ac:dyDescent="0.25">
      <c r="A87" s="200" t="s">
        <v>22</v>
      </c>
      <c r="B87" s="12" t="s">
        <v>29</v>
      </c>
      <c r="C87" s="12" t="s">
        <v>29</v>
      </c>
      <c r="D87" s="12" t="s">
        <v>24</v>
      </c>
      <c r="E87" s="12" t="s">
        <v>33</v>
      </c>
      <c r="F87" s="12" t="s">
        <v>45</v>
      </c>
      <c r="G87" s="12"/>
      <c r="H87" s="12"/>
      <c r="I87" s="12"/>
      <c r="J87" s="12">
        <v>10</v>
      </c>
      <c r="K87" s="12">
        <v>238</v>
      </c>
      <c r="L87" s="8" t="str">
        <f t="shared" si="7"/>
        <v>A-02-02-01-003-005---</v>
      </c>
      <c r="M87" s="14" t="s">
        <v>338</v>
      </c>
      <c r="N87" s="11">
        <v>25000000</v>
      </c>
      <c r="O87" s="494"/>
      <c r="P87" s="457"/>
      <c r="Q87" s="457"/>
      <c r="R87" s="437" t="s">
        <v>27</v>
      </c>
      <c r="S87" s="411" t="s">
        <v>444</v>
      </c>
      <c r="T87" s="223" t="s">
        <v>439</v>
      </c>
      <c r="U87" s="223">
        <v>9</v>
      </c>
      <c r="V87" s="180" t="s">
        <v>916</v>
      </c>
      <c r="W87" s="180">
        <v>30</v>
      </c>
      <c r="X87" s="180" t="s">
        <v>455</v>
      </c>
      <c r="Y87" s="180" t="s">
        <v>455</v>
      </c>
      <c r="Z87" s="180" t="s">
        <v>455</v>
      </c>
      <c r="AA87" s="186">
        <v>43955</v>
      </c>
      <c r="AB87" s="180"/>
      <c r="AC87" s="180"/>
      <c r="AD87" s="180"/>
      <c r="AE87" s="180"/>
    </row>
    <row r="88" spans="1:31" ht="33" x14ac:dyDescent="0.25">
      <c r="A88" s="200" t="s">
        <v>22</v>
      </c>
      <c r="B88" s="12" t="s">
        <v>29</v>
      </c>
      <c r="C88" s="12" t="s">
        <v>29</v>
      </c>
      <c r="D88" s="12" t="s">
        <v>24</v>
      </c>
      <c r="E88" s="12" t="s">
        <v>33</v>
      </c>
      <c r="F88" s="12" t="s">
        <v>45</v>
      </c>
      <c r="G88" s="12"/>
      <c r="H88" s="12"/>
      <c r="I88" s="12"/>
      <c r="J88" s="12">
        <v>10</v>
      </c>
      <c r="K88" s="12">
        <v>239</v>
      </c>
      <c r="L88" s="8" t="str">
        <f>CONCATENATE(A88,"-",B88,"-",C88,"-",D88,"-",E88,"-",F88,"-",G88,"-",H88,"-",I88)</f>
        <v>A-02-02-01-003-005---</v>
      </c>
      <c r="M88" s="14" t="s">
        <v>317</v>
      </c>
      <c r="N88" s="11">
        <v>7000000</v>
      </c>
      <c r="O88" s="494"/>
      <c r="P88" s="457"/>
      <c r="Q88" s="457"/>
      <c r="R88" s="437" t="s">
        <v>37</v>
      </c>
      <c r="S88" s="411" t="s">
        <v>444</v>
      </c>
      <c r="T88" s="223" t="s">
        <v>440</v>
      </c>
      <c r="U88" s="223">
        <v>76</v>
      </c>
      <c r="V88" s="180" t="s">
        <v>929</v>
      </c>
      <c r="W88" s="180">
        <v>30</v>
      </c>
      <c r="X88" s="180" t="s">
        <v>455</v>
      </c>
      <c r="Y88" s="180" t="s">
        <v>455</v>
      </c>
      <c r="Z88" s="180" t="s">
        <v>455</v>
      </c>
      <c r="AA88" s="186">
        <v>44075</v>
      </c>
      <c r="AB88" s="180"/>
      <c r="AC88" s="180"/>
      <c r="AD88" s="180"/>
      <c r="AE88" s="180"/>
    </row>
    <row r="89" spans="1:31" x14ac:dyDescent="0.25">
      <c r="A89" s="200" t="s">
        <v>22</v>
      </c>
      <c r="B89" s="12" t="s">
        <v>29</v>
      </c>
      <c r="C89" s="12" t="s">
        <v>29</v>
      </c>
      <c r="D89" s="12" t="s">
        <v>24</v>
      </c>
      <c r="E89" s="12" t="s">
        <v>33</v>
      </c>
      <c r="F89" s="12" t="s">
        <v>45</v>
      </c>
      <c r="G89" s="12"/>
      <c r="H89" s="12"/>
      <c r="I89" s="12"/>
      <c r="J89" s="15">
        <v>10</v>
      </c>
      <c r="K89" s="12"/>
      <c r="L89" s="8" t="str">
        <f t="shared" ref="L89:L98" si="8">CONCATENATE(A89,"-",B89,"-",C89,"-",D89,"-",E89,"-",F89,"-",G89,"-",H89,"-",I89)</f>
        <v>A-02-02-01-003-005---</v>
      </c>
      <c r="M89" s="13" t="s">
        <v>26</v>
      </c>
      <c r="N89" s="10">
        <f>SUM(N90:N97)</f>
        <v>526060251</v>
      </c>
      <c r="O89" s="494"/>
      <c r="P89" s="456"/>
      <c r="Q89" s="456"/>
      <c r="R89" s="437"/>
      <c r="S89" s="411"/>
      <c r="T89" s="223"/>
      <c r="U89" s="223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</row>
    <row r="90" spans="1:31" ht="35.25" customHeight="1" x14ac:dyDescent="0.25">
      <c r="A90" s="200" t="s">
        <v>22</v>
      </c>
      <c r="B90" s="12" t="s">
        <v>29</v>
      </c>
      <c r="C90" s="12" t="s">
        <v>29</v>
      </c>
      <c r="D90" s="12" t="s">
        <v>24</v>
      </c>
      <c r="E90" s="12" t="s">
        <v>33</v>
      </c>
      <c r="F90" s="12" t="s">
        <v>45</v>
      </c>
      <c r="G90" s="12"/>
      <c r="H90" s="12"/>
      <c r="I90" s="12"/>
      <c r="J90" s="12">
        <v>10</v>
      </c>
      <c r="K90" s="12">
        <v>240</v>
      </c>
      <c r="L90" s="8" t="str">
        <f t="shared" si="8"/>
        <v>A-02-02-01-003-005---</v>
      </c>
      <c r="M90" s="14" t="s">
        <v>346</v>
      </c>
      <c r="N90" s="11">
        <v>8440001</v>
      </c>
      <c r="O90" s="494"/>
      <c r="P90" s="457"/>
      <c r="Q90" s="457"/>
      <c r="R90" s="437" t="s">
        <v>70</v>
      </c>
      <c r="S90" s="412" t="s">
        <v>70</v>
      </c>
      <c r="T90" s="223" t="s">
        <v>440</v>
      </c>
      <c r="U90" s="223"/>
      <c r="V90" s="180" t="s">
        <v>946</v>
      </c>
      <c r="W90" s="180">
        <v>60</v>
      </c>
      <c r="X90" s="180"/>
      <c r="Y90" s="180"/>
      <c r="Z90" s="180"/>
      <c r="AA90" s="180"/>
      <c r="AB90" s="180"/>
      <c r="AC90" s="180"/>
      <c r="AD90" s="180"/>
      <c r="AE90" s="180"/>
    </row>
    <row r="91" spans="1:31" ht="35.25" customHeight="1" x14ac:dyDescent="0.25">
      <c r="A91" s="200" t="s">
        <v>22</v>
      </c>
      <c r="B91" s="12" t="s">
        <v>29</v>
      </c>
      <c r="C91" s="12" t="s">
        <v>29</v>
      </c>
      <c r="D91" s="12" t="s">
        <v>24</v>
      </c>
      <c r="E91" s="12" t="s">
        <v>33</v>
      </c>
      <c r="F91" s="12" t="s">
        <v>45</v>
      </c>
      <c r="G91" s="12"/>
      <c r="H91" s="12"/>
      <c r="I91" s="12"/>
      <c r="J91" s="12">
        <v>10</v>
      </c>
      <c r="K91" s="12">
        <v>241</v>
      </c>
      <c r="L91" s="8" t="str">
        <f t="shared" si="8"/>
        <v>A-02-02-01-003-005---</v>
      </c>
      <c r="M91" s="14" t="s">
        <v>350</v>
      </c>
      <c r="N91" s="11">
        <v>620250</v>
      </c>
      <c r="O91" s="494"/>
      <c r="P91" s="457"/>
      <c r="Q91" s="457"/>
      <c r="R91" s="437" t="s">
        <v>16</v>
      </c>
      <c r="S91" s="412" t="s">
        <v>16</v>
      </c>
      <c r="T91" s="223" t="s">
        <v>440</v>
      </c>
      <c r="U91" s="223"/>
      <c r="V91" s="180" t="s">
        <v>946</v>
      </c>
      <c r="W91" s="180">
        <v>60</v>
      </c>
      <c r="X91" s="180"/>
      <c r="Y91" s="180"/>
      <c r="Z91" s="180"/>
      <c r="AA91" s="180"/>
      <c r="AB91" s="180"/>
      <c r="AC91" s="180"/>
      <c r="AD91" s="180"/>
      <c r="AE91" s="180"/>
    </row>
    <row r="92" spans="1:31" ht="33" customHeight="1" x14ac:dyDescent="0.25">
      <c r="A92" s="200" t="s">
        <v>22</v>
      </c>
      <c r="B92" s="12" t="s">
        <v>29</v>
      </c>
      <c r="C92" s="12" t="s">
        <v>29</v>
      </c>
      <c r="D92" s="12" t="s">
        <v>24</v>
      </c>
      <c r="E92" s="12" t="s">
        <v>33</v>
      </c>
      <c r="F92" s="12" t="s">
        <v>45</v>
      </c>
      <c r="G92" s="12"/>
      <c r="H92" s="12"/>
      <c r="I92" s="12"/>
      <c r="J92" s="12">
        <v>10</v>
      </c>
      <c r="K92" s="12">
        <v>242</v>
      </c>
      <c r="L92" s="8" t="str">
        <f t="shared" si="8"/>
        <v>A-02-02-01-003-005---</v>
      </c>
      <c r="M92" s="14" t="s">
        <v>77</v>
      </c>
      <c r="N92" s="11">
        <v>52000000</v>
      </c>
      <c r="O92" s="494"/>
      <c r="P92" s="457"/>
      <c r="Q92" s="457"/>
      <c r="R92" s="437" t="s">
        <v>16</v>
      </c>
      <c r="S92" s="412" t="s">
        <v>16</v>
      </c>
      <c r="T92" s="223" t="s">
        <v>440</v>
      </c>
      <c r="U92" s="223"/>
      <c r="V92" s="180" t="s">
        <v>914</v>
      </c>
      <c r="W92" s="180">
        <v>60</v>
      </c>
      <c r="X92" s="180"/>
      <c r="Y92" s="180"/>
      <c r="Z92" s="180"/>
      <c r="AA92" s="180"/>
      <c r="AB92" s="180"/>
      <c r="AC92" s="180"/>
      <c r="AD92" s="180"/>
      <c r="AE92" s="180"/>
    </row>
    <row r="93" spans="1:31" ht="18" customHeight="1" x14ac:dyDescent="0.25">
      <c r="A93" s="200" t="s">
        <v>22</v>
      </c>
      <c r="B93" s="12" t="s">
        <v>29</v>
      </c>
      <c r="C93" s="12" t="s">
        <v>29</v>
      </c>
      <c r="D93" s="12" t="s">
        <v>24</v>
      </c>
      <c r="E93" s="12" t="s">
        <v>33</v>
      </c>
      <c r="F93" s="12" t="s">
        <v>45</v>
      </c>
      <c r="G93" s="12"/>
      <c r="H93" s="12"/>
      <c r="I93" s="12"/>
      <c r="J93" s="12">
        <v>10</v>
      </c>
      <c r="K93" s="12">
        <v>243</v>
      </c>
      <c r="L93" s="8" t="str">
        <f t="shared" si="8"/>
        <v>A-02-02-01-003-005---</v>
      </c>
      <c r="M93" s="14" t="s">
        <v>76</v>
      </c>
      <c r="N93" s="11">
        <v>135000000</v>
      </c>
      <c r="O93" s="494"/>
      <c r="P93" s="457"/>
      <c r="Q93" s="457"/>
      <c r="R93" s="437" t="s">
        <v>39</v>
      </c>
      <c r="S93" s="411" t="s">
        <v>44</v>
      </c>
      <c r="T93" s="223" t="s">
        <v>440</v>
      </c>
      <c r="U93" s="223"/>
      <c r="V93" s="180" t="s">
        <v>914</v>
      </c>
      <c r="W93" s="180">
        <v>270</v>
      </c>
      <c r="X93" s="180"/>
      <c r="Y93" s="180"/>
      <c r="Z93" s="180"/>
      <c r="AA93" s="180"/>
      <c r="AB93" s="180"/>
      <c r="AC93" s="180"/>
      <c r="AD93" s="180"/>
      <c r="AE93" s="180"/>
    </row>
    <row r="94" spans="1:31" ht="18" customHeight="1" x14ac:dyDescent="0.25">
      <c r="A94" s="200" t="s">
        <v>22</v>
      </c>
      <c r="B94" s="12" t="s">
        <v>29</v>
      </c>
      <c r="C94" s="12" t="s">
        <v>29</v>
      </c>
      <c r="D94" s="12" t="s">
        <v>24</v>
      </c>
      <c r="E94" s="12" t="s">
        <v>33</v>
      </c>
      <c r="F94" s="12" t="s">
        <v>45</v>
      </c>
      <c r="G94" s="12"/>
      <c r="H94" s="12"/>
      <c r="I94" s="12"/>
      <c r="J94" s="12">
        <v>10</v>
      </c>
      <c r="K94" s="12">
        <v>244</v>
      </c>
      <c r="L94" s="8" t="str">
        <f t="shared" si="8"/>
        <v>A-02-02-01-003-005---</v>
      </c>
      <c r="M94" s="14" t="s">
        <v>78</v>
      </c>
      <c r="N94" s="11">
        <v>20000000</v>
      </c>
      <c r="O94" s="494"/>
      <c r="P94" s="457"/>
      <c r="Q94" s="457"/>
      <c r="R94" s="437" t="s">
        <v>16</v>
      </c>
      <c r="S94" s="412" t="s">
        <v>16</v>
      </c>
      <c r="T94" s="223" t="s">
        <v>440</v>
      </c>
      <c r="U94" s="223"/>
      <c r="V94" s="180" t="s">
        <v>914</v>
      </c>
      <c r="W94" s="180">
        <v>45</v>
      </c>
      <c r="X94" s="180"/>
      <c r="Y94" s="180"/>
      <c r="Z94" s="180"/>
      <c r="AA94" s="180"/>
      <c r="AB94" s="180"/>
      <c r="AC94" s="180"/>
      <c r="AD94" s="180"/>
      <c r="AE94" s="180"/>
    </row>
    <row r="95" spans="1:31" ht="33" x14ac:dyDescent="0.25">
      <c r="A95" s="200" t="s">
        <v>22</v>
      </c>
      <c r="B95" s="12" t="s">
        <v>29</v>
      </c>
      <c r="C95" s="12" t="s">
        <v>29</v>
      </c>
      <c r="D95" s="12" t="s">
        <v>24</v>
      </c>
      <c r="E95" s="12" t="s">
        <v>33</v>
      </c>
      <c r="F95" s="12" t="s">
        <v>45</v>
      </c>
      <c r="G95" s="12"/>
      <c r="H95" s="12"/>
      <c r="I95" s="12"/>
      <c r="J95" s="12">
        <v>10</v>
      </c>
      <c r="K95" s="12">
        <v>245</v>
      </c>
      <c r="L95" s="8" t="str">
        <f t="shared" si="8"/>
        <v>A-02-02-01-003-005---</v>
      </c>
      <c r="M95" s="14" t="s">
        <v>79</v>
      </c>
      <c r="N95" s="11">
        <v>256000000</v>
      </c>
      <c r="O95" s="494"/>
      <c r="P95" s="457"/>
      <c r="Q95" s="457"/>
      <c r="R95" s="437" t="s">
        <v>70</v>
      </c>
      <c r="S95" s="412" t="s">
        <v>70</v>
      </c>
      <c r="T95" s="223" t="s">
        <v>440</v>
      </c>
      <c r="U95" s="223"/>
      <c r="V95" s="180" t="s">
        <v>946</v>
      </c>
      <c r="W95" s="180">
        <v>60</v>
      </c>
      <c r="X95" s="180"/>
      <c r="Y95" s="180"/>
      <c r="Z95" s="180"/>
      <c r="AA95" s="180"/>
      <c r="AB95" s="180"/>
      <c r="AC95" s="180"/>
      <c r="AD95" s="180"/>
      <c r="AE95" s="180"/>
    </row>
    <row r="96" spans="1:31" x14ac:dyDescent="0.25">
      <c r="A96" s="200" t="s">
        <v>22</v>
      </c>
      <c r="B96" s="12" t="s">
        <v>29</v>
      </c>
      <c r="C96" s="12" t="s">
        <v>29</v>
      </c>
      <c r="D96" s="12" t="s">
        <v>24</v>
      </c>
      <c r="E96" s="12" t="s">
        <v>33</v>
      </c>
      <c r="F96" s="12" t="s">
        <v>45</v>
      </c>
      <c r="G96" s="12"/>
      <c r="H96" s="12"/>
      <c r="I96" s="12"/>
      <c r="J96" s="12">
        <v>10</v>
      </c>
      <c r="K96" s="12">
        <v>246</v>
      </c>
      <c r="L96" s="8" t="str">
        <f t="shared" si="8"/>
        <v>A-02-02-01-003-005---</v>
      </c>
      <c r="M96" s="14" t="s">
        <v>80</v>
      </c>
      <c r="N96" s="11">
        <v>4000000</v>
      </c>
      <c r="O96" s="494"/>
      <c r="P96" s="457"/>
      <c r="Q96" s="457"/>
      <c r="R96" s="437" t="s">
        <v>27</v>
      </c>
      <c r="S96" s="411" t="s">
        <v>44</v>
      </c>
      <c r="T96" s="223" t="s">
        <v>440</v>
      </c>
      <c r="U96" s="223"/>
      <c r="V96" s="180" t="s">
        <v>946</v>
      </c>
      <c r="W96" s="180">
        <v>60</v>
      </c>
      <c r="X96" s="180"/>
      <c r="Y96" s="180"/>
      <c r="Z96" s="180"/>
      <c r="AA96" s="180"/>
      <c r="AB96" s="180"/>
      <c r="AC96" s="180"/>
      <c r="AD96" s="180"/>
      <c r="AE96" s="180"/>
    </row>
    <row r="97" spans="1:31" x14ac:dyDescent="0.25">
      <c r="A97" s="200" t="s">
        <v>22</v>
      </c>
      <c r="B97" s="12" t="s">
        <v>29</v>
      </c>
      <c r="C97" s="12" t="s">
        <v>29</v>
      </c>
      <c r="D97" s="12" t="s">
        <v>24</v>
      </c>
      <c r="E97" s="12" t="s">
        <v>33</v>
      </c>
      <c r="F97" s="12" t="s">
        <v>45</v>
      </c>
      <c r="G97" s="12"/>
      <c r="H97" s="12"/>
      <c r="I97" s="12"/>
      <c r="J97" s="12">
        <v>10</v>
      </c>
      <c r="K97" s="12">
        <v>247</v>
      </c>
      <c r="L97" s="8" t="str">
        <f t="shared" si="8"/>
        <v>A-02-02-01-003-005---</v>
      </c>
      <c r="M97" s="14" t="s">
        <v>302</v>
      </c>
      <c r="N97" s="11">
        <v>50000000</v>
      </c>
      <c r="O97" s="494"/>
      <c r="P97" s="457"/>
      <c r="Q97" s="457"/>
      <c r="R97" s="437" t="s">
        <v>37</v>
      </c>
      <c r="S97" s="411" t="s">
        <v>44</v>
      </c>
      <c r="T97" s="223" t="s">
        <v>440</v>
      </c>
      <c r="U97" s="223"/>
      <c r="V97" s="180" t="s">
        <v>935</v>
      </c>
      <c r="W97" s="180">
        <v>90</v>
      </c>
      <c r="X97" s="180"/>
      <c r="Y97" s="180"/>
      <c r="Z97" s="180"/>
      <c r="AA97" s="180"/>
      <c r="AB97" s="180"/>
      <c r="AC97" s="180"/>
      <c r="AD97" s="180"/>
      <c r="AE97" s="180"/>
    </row>
    <row r="98" spans="1:31" ht="27.75" customHeight="1" x14ac:dyDescent="0.25">
      <c r="A98" s="200" t="s">
        <v>22</v>
      </c>
      <c r="B98" s="12" t="s">
        <v>29</v>
      </c>
      <c r="C98" s="12" t="s">
        <v>29</v>
      </c>
      <c r="D98" s="12" t="s">
        <v>24</v>
      </c>
      <c r="E98" s="12" t="s">
        <v>33</v>
      </c>
      <c r="F98" s="12" t="s">
        <v>49</v>
      </c>
      <c r="G98" s="12"/>
      <c r="H98" s="12"/>
      <c r="I98" s="12"/>
      <c r="J98" s="15">
        <v>10</v>
      </c>
      <c r="K98" s="12"/>
      <c r="L98" s="8" t="str">
        <f t="shared" si="8"/>
        <v>A-02-02-01-003-006---</v>
      </c>
      <c r="M98" s="14" t="s">
        <v>81</v>
      </c>
      <c r="N98" s="10">
        <f>SUM(N99:N105)</f>
        <v>198242974</v>
      </c>
      <c r="O98" s="494"/>
      <c r="P98" s="456"/>
      <c r="Q98" s="456"/>
      <c r="R98" s="437"/>
      <c r="S98" s="411"/>
      <c r="T98" s="223"/>
      <c r="U98" s="223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</row>
    <row r="99" spans="1:31" ht="50.25" customHeight="1" x14ac:dyDescent="0.25">
      <c r="A99" s="200" t="s">
        <v>22</v>
      </c>
      <c r="B99" s="12" t="s">
        <v>29</v>
      </c>
      <c r="C99" s="12" t="s">
        <v>29</v>
      </c>
      <c r="D99" s="12" t="s">
        <v>24</v>
      </c>
      <c r="E99" s="12" t="s">
        <v>33</v>
      </c>
      <c r="F99" s="12" t="s">
        <v>49</v>
      </c>
      <c r="G99" s="12"/>
      <c r="H99" s="12"/>
      <c r="I99" s="12"/>
      <c r="J99" s="12">
        <v>10</v>
      </c>
      <c r="K99" s="12">
        <v>248</v>
      </c>
      <c r="L99" s="8" t="str">
        <f>CONCATENATE(A99,"-",B99,"-",C99,"-",D99,"-",E99,"-",F99,"-",G99,"-",H99,"-",I99)</f>
        <v>A-02-02-01-003-006---</v>
      </c>
      <c r="M99" s="14" t="s">
        <v>340</v>
      </c>
      <c r="N99" s="11">
        <v>1815205</v>
      </c>
      <c r="O99" s="494">
        <v>720</v>
      </c>
      <c r="P99" s="457">
        <v>1815205</v>
      </c>
      <c r="Q99" s="457">
        <f>+N99-P99</f>
        <v>0</v>
      </c>
      <c r="R99" s="437" t="s">
        <v>37</v>
      </c>
      <c r="S99" s="411" t="s">
        <v>469</v>
      </c>
      <c r="T99" s="223"/>
      <c r="U99" s="223" t="s">
        <v>446</v>
      </c>
      <c r="V99" s="180"/>
      <c r="W99" s="186">
        <v>44104</v>
      </c>
      <c r="X99" s="180" t="s">
        <v>447</v>
      </c>
      <c r="Y99" s="180"/>
      <c r="Z99" s="180"/>
      <c r="AA99" s="180"/>
      <c r="AB99" s="180"/>
      <c r="AC99" s="180"/>
      <c r="AD99" s="180"/>
      <c r="AE99" s="180"/>
    </row>
    <row r="100" spans="1:31" ht="33" x14ac:dyDescent="0.25">
      <c r="A100" s="200" t="s">
        <v>22</v>
      </c>
      <c r="B100" s="12" t="s">
        <v>29</v>
      </c>
      <c r="C100" s="12" t="s">
        <v>29</v>
      </c>
      <c r="D100" s="12" t="s">
        <v>24</v>
      </c>
      <c r="E100" s="12" t="s">
        <v>33</v>
      </c>
      <c r="F100" s="12" t="s">
        <v>49</v>
      </c>
      <c r="G100" s="12"/>
      <c r="H100" s="12"/>
      <c r="I100" s="12"/>
      <c r="J100" s="12">
        <v>10</v>
      </c>
      <c r="K100" s="12">
        <v>249</v>
      </c>
      <c r="L100" s="8" t="str">
        <f>CONCATENATE(A100,"-",B100,"-",C100,"-",D100,"-",E100,"-",F100,"-",G100,"-",H100,"-",I100)</f>
        <v>A-02-02-01-003-006---</v>
      </c>
      <c r="M100" s="14" t="s">
        <v>339</v>
      </c>
      <c r="N100" s="11">
        <f>7000000+5000000</f>
        <v>12000000</v>
      </c>
      <c r="O100" s="494"/>
      <c r="P100" s="457"/>
      <c r="Q100" s="457"/>
      <c r="R100" s="437" t="s">
        <v>27</v>
      </c>
      <c r="S100" s="411" t="s">
        <v>444</v>
      </c>
      <c r="T100" s="223" t="s">
        <v>439</v>
      </c>
      <c r="U100" s="223">
        <v>9</v>
      </c>
      <c r="V100" s="180" t="s">
        <v>916</v>
      </c>
      <c r="W100" s="180">
        <v>30</v>
      </c>
      <c r="X100" s="180" t="s">
        <v>455</v>
      </c>
      <c r="Y100" s="180" t="s">
        <v>455</v>
      </c>
      <c r="Z100" s="180" t="s">
        <v>455</v>
      </c>
      <c r="AA100" s="186">
        <v>43955</v>
      </c>
      <c r="AB100" s="180"/>
      <c r="AC100" s="180"/>
      <c r="AD100" s="180"/>
      <c r="AE100" s="180"/>
    </row>
    <row r="101" spans="1:31" ht="40.5" customHeight="1" x14ac:dyDescent="0.25">
      <c r="A101" s="200" t="s">
        <v>22</v>
      </c>
      <c r="B101" s="12" t="s">
        <v>29</v>
      </c>
      <c r="C101" s="12" t="s">
        <v>29</v>
      </c>
      <c r="D101" s="12" t="s">
        <v>24</v>
      </c>
      <c r="E101" s="12" t="s">
        <v>33</v>
      </c>
      <c r="F101" s="12" t="s">
        <v>49</v>
      </c>
      <c r="G101" s="12"/>
      <c r="H101" s="12"/>
      <c r="I101" s="12"/>
      <c r="J101" s="12">
        <v>10</v>
      </c>
      <c r="K101" s="12">
        <v>250</v>
      </c>
      <c r="L101" s="8" t="str">
        <f t="shared" ref="L101" si="9">CONCATENATE(A101,"-",B101,"-",C101,"-",D101,"-",E101,"-",F101,"-",G101,"-",H101,"-",I101)</f>
        <v>A-02-02-01-003-006---</v>
      </c>
      <c r="M101" s="14" t="s">
        <v>344</v>
      </c>
      <c r="N101" s="11">
        <v>45000000</v>
      </c>
      <c r="O101" s="494"/>
      <c r="P101" s="457"/>
      <c r="Q101" s="457"/>
      <c r="R101" s="437" t="s">
        <v>27</v>
      </c>
      <c r="S101" s="411" t="s">
        <v>444</v>
      </c>
      <c r="T101" s="223" t="s">
        <v>439</v>
      </c>
      <c r="U101" s="223">
        <v>9</v>
      </c>
      <c r="V101" s="180" t="s">
        <v>916</v>
      </c>
      <c r="W101" s="180">
        <v>30</v>
      </c>
      <c r="X101" s="180" t="s">
        <v>455</v>
      </c>
      <c r="Y101" s="180" t="s">
        <v>455</v>
      </c>
      <c r="Z101" s="180" t="s">
        <v>455</v>
      </c>
      <c r="AA101" s="186">
        <v>43955</v>
      </c>
      <c r="AB101" s="180"/>
      <c r="AC101" s="180"/>
      <c r="AD101" s="180"/>
      <c r="AE101" s="180"/>
    </row>
    <row r="102" spans="1:31" x14ac:dyDescent="0.25">
      <c r="A102" s="200" t="s">
        <v>22</v>
      </c>
      <c r="B102" s="12" t="s">
        <v>29</v>
      </c>
      <c r="C102" s="12" t="s">
        <v>29</v>
      </c>
      <c r="D102" s="12" t="s">
        <v>24</v>
      </c>
      <c r="E102" s="12" t="s">
        <v>33</v>
      </c>
      <c r="F102" s="12" t="s">
        <v>49</v>
      </c>
      <c r="G102" s="12"/>
      <c r="H102" s="12"/>
      <c r="I102" s="12"/>
      <c r="J102" s="12">
        <v>10</v>
      </c>
      <c r="K102" s="12">
        <v>251</v>
      </c>
      <c r="L102" s="8" t="str">
        <f>CONCATENATE(A102,"-",B102,"-",C102,"-",D102,"-",E102,"-",F102,"-",G102,"-",H102,"-",I102)</f>
        <v>A-02-02-01-003-006---</v>
      </c>
      <c r="M102" s="14" t="s">
        <v>304</v>
      </c>
      <c r="N102" s="11">
        <v>5000000</v>
      </c>
      <c r="O102" s="494"/>
      <c r="P102" s="457"/>
      <c r="Q102" s="457"/>
      <c r="R102" s="437" t="s">
        <v>37</v>
      </c>
      <c r="S102" s="411" t="s">
        <v>44</v>
      </c>
      <c r="T102" s="223" t="s">
        <v>451</v>
      </c>
      <c r="U102" s="223">
        <v>77</v>
      </c>
      <c r="V102" s="393" t="s">
        <v>924</v>
      </c>
      <c r="W102" s="393">
        <v>45</v>
      </c>
      <c r="X102" s="180"/>
      <c r="Y102" s="180"/>
      <c r="Z102" s="180"/>
      <c r="AA102" s="180"/>
      <c r="AB102" s="180"/>
      <c r="AC102" s="180"/>
      <c r="AD102" s="180"/>
      <c r="AE102" s="180"/>
    </row>
    <row r="103" spans="1:31" x14ac:dyDescent="0.25">
      <c r="A103" s="200" t="s">
        <v>22</v>
      </c>
      <c r="B103" s="12" t="s">
        <v>29</v>
      </c>
      <c r="C103" s="12" t="s">
        <v>29</v>
      </c>
      <c r="D103" s="12" t="s">
        <v>24</v>
      </c>
      <c r="E103" s="12" t="s">
        <v>33</v>
      </c>
      <c r="F103" s="12" t="s">
        <v>49</v>
      </c>
      <c r="G103" s="12"/>
      <c r="H103" s="12"/>
      <c r="I103" s="12"/>
      <c r="J103" s="12">
        <v>10</v>
      </c>
      <c r="K103" s="12">
        <v>252</v>
      </c>
      <c r="L103" s="8" t="str">
        <f>CONCATENATE(A103,"-",B103,"-",C103,"-",D103,"-",E103,"-",F103,"-",G103,"-",H103,"-",I103)</f>
        <v>A-02-02-01-003-006---</v>
      </c>
      <c r="M103" s="14" t="s">
        <v>318</v>
      </c>
      <c r="N103" s="11">
        <v>17500000</v>
      </c>
      <c r="O103" s="494"/>
      <c r="P103" s="457"/>
      <c r="Q103" s="457"/>
      <c r="R103" s="437" t="s">
        <v>37</v>
      </c>
      <c r="S103" s="411" t="s">
        <v>469</v>
      </c>
      <c r="T103" s="223" t="s">
        <v>439</v>
      </c>
      <c r="U103" s="223">
        <v>3</v>
      </c>
      <c r="V103" s="180" t="s">
        <v>935</v>
      </c>
      <c r="W103" s="180">
        <v>45</v>
      </c>
      <c r="X103" s="180" t="s">
        <v>455</v>
      </c>
      <c r="Y103" s="180" t="s">
        <v>455</v>
      </c>
      <c r="Z103" s="180" t="s">
        <v>455</v>
      </c>
      <c r="AA103" s="186">
        <v>43882</v>
      </c>
      <c r="AB103" s="180"/>
      <c r="AC103" s="180"/>
      <c r="AD103" s="180"/>
      <c r="AE103" s="180"/>
    </row>
    <row r="104" spans="1:31" x14ac:dyDescent="0.25">
      <c r="A104" s="200" t="s">
        <v>22</v>
      </c>
      <c r="B104" s="12" t="s">
        <v>29</v>
      </c>
      <c r="C104" s="12" t="s">
        <v>29</v>
      </c>
      <c r="D104" s="12" t="s">
        <v>24</v>
      </c>
      <c r="E104" s="12" t="s">
        <v>33</v>
      </c>
      <c r="F104" s="12" t="s">
        <v>49</v>
      </c>
      <c r="G104" s="12"/>
      <c r="H104" s="12"/>
      <c r="I104" s="12"/>
      <c r="J104" s="12">
        <v>10</v>
      </c>
      <c r="K104" s="12">
        <v>253</v>
      </c>
      <c r="L104" s="8" t="str">
        <f>CONCATENATE(A104,"-",B104,"-",C104,"-",D104,"-",E104,"-",F104,"-",G104,"-",H104,"-",I104)</f>
        <v>A-02-02-01-003-006---</v>
      </c>
      <c r="M104" s="14" t="s">
        <v>82</v>
      </c>
      <c r="N104" s="11">
        <v>6500000</v>
      </c>
      <c r="O104" s="494"/>
      <c r="P104" s="457"/>
      <c r="Q104" s="457"/>
      <c r="R104" s="437" t="s">
        <v>27</v>
      </c>
      <c r="S104" s="412" t="s">
        <v>27</v>
      </c>
      <c r="T104" s="223" t="s">
        <v>440</v>
      </c>
      <c r="U104" s="223">
        <v>17</v>
      </c>
      <c r="V104" s="180" t="s">
        <v>936</v>
      </c>
      <c r="W104" s="180">
        <v>30</v>
      </c>
      <c r="X104" s="180" t="s">
        <v>455</v>
      </c>
      <c r="Y104" s="180" t="s">
        <v>455</v>
      </c>
      <c r="Z104" s="180" t="s">
        <v>455</v>
      </c>
      <c r="AA104" s="186">
        <v>43860</v>
      </c>
      <c r="AB104" s="180"/>
      <c r="AC104" s="180"/>
      <c r="AD104" s="180"/>
      <c r="AE104" s="180"/>
    </row>
    <row r="105" spans="1:31" x14ac:dyDescent="0.25">
      <c r="A105" s="200" t="s">
        <v>22</v>
      </c>
      <c r="B105" s="12" t="s">
        <v>29</v>
      </c>
      <c r="C105" s="12" t="s">
        <v>29</v>
      </c>
      <c r="D105" s="12" t="s">
        <v>24</v>
      </c>
      <c r="E105" s="12" t="s">
        <v>33</v>
      </c>
      <c r="F105" s="12" t="s">
        <v>49</v>
      </c>
      <c r="G105" s="12"/>
      <c r="H105" s="12"/>
      <c r="I105" s="12"/>
      <c r="J105" s="15">
        <v>10</v>
      </c>
      <c r="K105" s="12"/>
      <c r="L105" s="8" t="str">
        <f t="shared" ref="L105:L109" si="10">CONCATENATE(A105,"-",B105,"-",C105,"-",D105,"-",E105,"-",F105,"-",G105,"-",H105,"-",I105)</f>
        <v>A-02-02-01-003-006---</v>
      </c>
      <c r="M105" s="13" t="s">
        <v>26</v>
      </c>
      <c r="N105" s="10">
        <f>SUM(N106:N110)</f>
        <v>110427769</v>
      </c>
      <c r="O105" s="494"/>
      <c r="P105" s="456"/>
      <c r="Q105" s="456"/>
      <c r="R105" s="437"/>
      <c r="S105" s="411"/>
      <c r="T105" s="223"/>
      <c r="U105" s="223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</row>
    <row r="106" spans="1:31" ht="54.75" customHeight="1" x14ac:dyDescent="0.25">
      <c r="A106" s="200" t="s">
        <v>22</v>
      </c>
      <c r="B106" s="12" t="s">
        <v>29</v>
      </c>
      <c r="C106" s="12" t="s">
        <v>29</v>
      </c>
      <c r="D106" s="12" t="s">
        <v>24</v>
      </c>
      <c r="E106" s="12" t="s">
        <v>33</v>
      </c>
      <c r="F106" s="12" t="s">
        <v>49</v>
      </c>
      <c r="G106" s="12"/>
      <c r="H106" s="12"/>
      <c r="I106" s="12"/>
      <c r="J106" s="12">
        <v>10</v>
      </c>
      <c r="K106" s="12">
        <v>254</v>
      </c>
      <c r="L106" s="8" t="str">
        <f t="shared" si="10"/>
        <v>A-02-02-01-003-006---</v>
      </c>
      <c r="M106" s="14" t="s">
        <v>351</v>
      </c>
      <c r="N106" s="11">
        <v>8440001</v>
      </c>
      <c r="O106" s="494"/>
      <c r="P106" s="457"/>
      <c r="Q106" s="457"/>
      <c r="R106" s="437" t="s">
        <v>70</v>
      </c>
      <c r="S106" s="412" t="s">
        <v>70</v>
      </c>
      <c r="T106" s="223" t="s">
        <v>451</v>
      </c>
      <c r="U106" s="223"/>
      <c r="V106" s="180" t="s">
        <v>946</v>
      </c>
      <c r="W106" s="180">
        <v>60</v>
      </c>
      <c r="X106" s="180"/>
      <c r="Y106" s="180"/>
      <c r="Z106" s="180"/>
      <c r="AA106" s="180"/>
      <c r="AB106" s="180"/>
      <c r="AC106" s="180"/>
      <c r="AD106" s="180"/>
      <c r="AE106" s="180"/>
    </row>
    <row r="107" spans="1:31" ht="54.75" customHeight="1" x14ac:dyDescent="0.25">
      <c r="A107" s="200" t="s">
        <v>22</v>
      </c>
      <c r="B107" s="12" t="s">
        <v>29</v>
      </c>
      <c r="C107" s="12" t="s">
        <v>29</v>
      </c>
      <c r="D107" s="12" t="s">
        <v>24</v>
      </c>
      <c r="E107" s="12" t="s">
        <v>33</v>
      </c>
      <c r="F107" s="12" t="s">
        <v>49</v>
      </c>
      <c r="G107" s="12"/>
      <c r="H107" s="12"/>
      <c r="I107" s="12"/>
      <c r="J107" s="12">
        <v>10</v>
      </c>
      <c r="K107" s="12">
        <v>255</v>
      </c>
      <c r="L107" s="8" t="str">
        <f t="shared" si="10"/>
        <v>A-02-02-01-003-006---</v>
      </c>
      <c r="M107" s="14" t="s">
        <v>352</v>
      </c>
      <c r="N107" s="11">
        <v>1987768</v>
      </c>
      <c r="O107" s="494"/>
      <c r="P107" s="457"/>
      <c r="Q107" s="457"/>
      <c r="R107" s="437" t="s">
        <v>16</v>
      </c>
      <c r="S107" s="412" t="s">
        <v>16</v>
      </c>
      <c r="T107" s="223" t="s">
        <v>451</v>
      </c>
      <c r="U107" s="223"/>
      <c r="V107" s="180" t="s">
        <v>946</v>
      </c>
      <c r="W107" s="180">
        <v>60</v>
      </c>
      <c r="X107" s="180"/>
      <c r="Y107" s="180"/>
      <c r="Z107" s="180"/>
      <c r="AA107" s="180"/>
      <c r="AB107" s="180"/>
      <c r="AC107" s="180"/>
      <c r="AD107" s="180"/>
      <c r="AE107" s="180"/>
    </row>
    <row r="108" spans="1:31" ht="23.25" customHeight="1" x14ac:dyDescent="0.25">
      <c r="A108" s="200" t="s">
        <v>22</v>
      </c>
      <c r="B108" s="12" t="s">
        <v>29</v>
      </c>
      <c r="C108" s="12" t="s">
        <v>29</v>
      </c>
      <c r="D108" s="12" t="s">
        <v>24</v>
      </c>
      <c r="E108" s="12" t="s">
        <v>33</v>
      </c>
      <c r="F108" s="12" t="s">
        <v>49</v>
      </c>
      <c r="G108" s="12"/>
      <c r="H108" s="12"/>
      <c r="I108" s="12"/>
      <c r="J108" s="12">
        <v>10</v>
      </c>
      <c r="K108" s="12">
        <v>256</v>
      </c>
      <c r="L108" s="8" t="str">
        <f t="shared" si="10"/>
        <v>A-02-02-01-003-006---</v>
      </c>
      <c r="M108" s="14" t="s">
        <v>331</v>
      </c>
      <c r="N108" s="11">
        <v>20000000</v>
      </c>
      <c r="O108" s="494"/>
      <c r="P108" s="457"/>
      <c r="Q108" s="457"/>
      <c r="R108" s="437" t="s">
        <v>16</v>
      </c>
      <c r="S108" s="412" t="s">
        <v>16</v>
      </c>
      <c r="T108" s="223" t="s">
        <v>451</v>
      </c>
      <c r="U108" s="223"/>
      <c r="V108" s="180" t="s">
        <v>946</v>
      </c>
      <c r="W108" s="180">
        <v>60</v>
      </c>
      <c r="X108" s="180"/>
      <c r="Y108" s="180"/>
      <c r="Z108" s="180"/>
      <c r="AA108" s="180"/>
      <c r="AB108" s="180"/>
      <c r="AC108" s="180"/>
      <c r="AD108" s="180"/>
      <c r="AE108" s="180"/>
    </row>
    <row r="109" spans="1:31" ht="33" x14ac:dyDescent="0.25">
      <c r="A109" s="200" t="s">
        <v>22</v>
      </c>
      <c r="B109" s="12" t="s">
        <v>29</v>
      </c>
      <c r="C109" s="12" t="s">
        <v>29</v>
      </c>
      <c r="D109" s="12" t="s">
        <v>24</v>
      </c>
      <c r="E109" s="12" t="s">
        <v>33</v>
      </c>
      <c r="F109" s="12" t="s">
        <v>49</v>
      </c>
      <c r="G109" s="12"/>
      <c r="H109" s="12"/>
      <c r="I109" s="12"/>
      <c r="J109" s="12">
        <v>10</v>
      </c>
      <c r="K109" s="12">
        <v>257</v>
      </c>
      <c r="L109" s="8" t="str">
        <f t="shared" si="10"/>
        <v>A-02-02-01-003-006---</v>
      </c>
      <c r="M109" s="14" t="s">
        <v>256</v>
      </c>
      <c r="N109" s="11">
        <v>30000000</v>
      </c>
      <c r="O109" s="494"/>
      <c r="P109" s="457"/>
      <c r="Q109" s="457"/>
      <c r="R109" s="437" t="s">
        <v>27</v>
      </c>
      <c r="S109" s="411" t="s">
        <v>44</v>
      </c>
      <c r="T109" s="223" t="s">
        <v>451</v>
      </c>
      <c r="U109" s="223"/>
      <c r="V109" s="180" t="s">
        <v>935</v>
      </c>
      <c r="W109" s="180">
        <v>60</v>
      </c>
      <c r="X109" s="180"/>
      <c r="Y109" s="180"/>
      <c r="Z109" s="180"/>
      <c r="AA109" s="180"/>
      <c r="AB109" s="180"/>
      <c r="AC109" s="180"/>
      <c r="AD109" s="180"/>
      <c r="AE109" s="180"/>
    </row>
    <row r="110" spans="1:31" ht="25.5" customHeight="1" x14ac:dyDescent="0.25">
      <c r="A110" s="200" t="s">
        <v>22</v>
      </c>
      <c r="B110" s="12" t="s">
        <v>29</v>
      </c>
      <c r="C110" s="12" t="s">
        <v>29</v>
      </c>
      <c r="D110" s="12" t="s">
        <v>24</v>
      </c>
      <c r="E110" s="12" t="s">
        <v>33</v>
      </c>
      <c r="F110" s="12" t="s">
        <v>49</v>
      </c>
      <c r="G110" s="12"/>
      <c r="H110" s="12"/>
      <c r="I110" s="12"/>
      <c r="J110" s="12">
        <v>10</v>
      </c>
      <c r="K110" s="12">
        <v>258</v>
      </c>
      <c r="L110" s="8" t="str">
        <f>CONCATENATE(A110,"-",B110,"-",C110,"-",D110,"-",E110,"-",F110,"-",G110,"-",H110,"-",I110)</f>
        <v>A-02-02-01-003-006---</v>
      </c>
      <c r="M110" s="14" t="s">
        <v>257</v>
      </c>
      <c r="N110" s="11">
        <v>50000000</v>
      </c>
      <c r="O110" s="494"/>
      <c r="P110" s="457"/>
      <c r="Q110" s="457"/>
      <c r="R110" s="437" t="s">
        <v>27</v>
      </c>
      <c r="S110" s="411" t="s">
        <v>44</v>
      </c>
      <c r="T110" s="223" t="s">
        <v>451</v>
      </c>
      <c r="U110" s="223"/>
      <c r="V110" s="180" t="s">
        <v>935</v>
      </c>
      <c r="W110" s="180">
        <v>60</v>
      </c>
      <c r="X110" s="180"/>
      <c r="Y110" s="180"/>
      <c r="Z110" s="180"/>
      <c r="AA110" s="180"/>
      <c r="AB110" s="180"/>
      <c r="AC110" s="180"/>
      <c r="AD110" s="180"/>
      <c r="AE110" s="180"/>
    </row>
    <row r="111" spans="1:31" ht="25.5" customHeight="1" x14ac:dyDescent="0.25">
      <c r="A111" s="200" t="s">
        <v>22</v>
      </c>
      <c r="B111" s="12" t="s">
        <v>29</v>
      </c>
      <c r="C111" s="12" t="s">
        <v>29</v>
      </c>
      <c r="D111" s="12" t="s">
        <v>24</v>
      </c>
      <c r="E111" s="12" t="s">
        <v>33</v>
      </c>
      <c r="F111" s="12" t="s">
        <v>35</v>
      </c>
      <c r="G111" s="12"/>
      <c r="H111" s="12"/>
      <c r="I111" s="12"/>
      <c r="J111" s="15">
        <v>10</v>
      </c>
      <c r="K111" s="12"/>
      <c r="L111" s="8" t="str">
        <f t="shared" ref="L111:L112" si="11">CONCATENATE(A111,"-",B111,"-",C111,"-",D111,"-",E111,"-",F111,"-",G111,"-",H111,"-",I111)</f>
        <v>A-02-02-01-003-008---</v>
      </c>
      <c r="M111" s="14" t="s">
        <v>341</v>
      </c>
      <c r="N111" s="10">
        <f>SUM(N112:N117)</f>
        <v>395956105</v>
      </c>
      <c r="O111" s="494"/>
      <c r="P111" s="456"/>
      <c r="Q111" s="456"/>
      <c r="R111" s="437"/>
      <c r="S111" s="411"/>
      <c r="T111" s="223"/>
      <c r="U111" s="223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</row>
    <row r="112" spans="1:31" ht="50.25" customHeight="1" x14ac:dyDescent="0.25">
      <c r="A112" s="200" t="s">
        <v>22</v>
      </c>
      <c r="B112" s="12" t="s">
        <v>29</v>
      </c>
      <c r="C112" s="12" t="s">
        <v>29</v>
      </c>
      <c r="D112" s="12" t="s">
        <v>24</v>
      </c>
      <c r="E112" s="12" t="s">
        <v>33</v>
      </c>
      <c r="F112" s="12" t="s">
        <v>35</v>
      </c>
      <c r="G112" s="12"/>
      <c r="H112" s="12"/>
      <c r="I112" s="12"/>
      <c r="J112" s="12">
        <v>10</v>
      </c>
      <c r="K112" s="12">
        <v>259</v>
      </c>
      <c r="L112" s="8" t="str">
        <f t="shared" si="11"/>
        <v>A-02-02-01-003-008---</v>
      </c>
      <c r="M112" s="14" t="s">
        <v>342</v>
      </c>
      <c r="N112" s="11">
        <v>4097100</v>
      </c>
      <c r="O112" s="494">
        <v>720</v>
      </c>
      <c r="P112" s="457">
        <v>4097100</v>
      </c>
      <c r="Q112" s="457">
        <f>+N112-P112</f>
        <v>0</v>
      </c>
      <c r="R112" s="437" t="s">
        <v>37</v>
      </c>
      <c r="S112" s="411" t="s">
        <v>469</v>
      </c>
      <c r="T112" s="223"/>
      <c r="U112" s="223" t="s">
        <v>446</v>
      </c>
      <c r="V112" s="180"/>
      <c r="W112" s="186">
        <v>44104</v>
      </c>
      <c r="X112" s="180" t="s">
        <v>447</v>
      </c>
      <c r="Y112" s="180"/>
      <c r="Z112" s="180"/>
      <c r="AA112" s="180"/>
      <c r="AB112" s="180"/>
      <c r="AC112" s="180"/>
      <c r="AD112" s="180"/>
      <c r="AE112" s="180"/>
    </row>
    <row r="113" spans="1:31" ht="33" x14ac:dyDescent="0.25">
      <c r="A113" s="200" t="s">
        <v>22</v>
      </c>
      <c r="B113" s="12" t="s">
        <v>29</v>
      </c>
      <c r="C113" s="12" t="s">
        <v>29</v>
      </c>
      <c r="D113" s="12" t="s">
        <v>24</v>
      </c>
      <c r="E113" s="12" t="s">
        <v>33</v>
      </c>
      <c r="F113" s="12" t="s">
        <v>35</v>
      </c>
      <c r="G113" s="12"/>
      <c r="H113" s="12"/>
      <c r="I113" s="12"/>
      <c r="J113" s="12">
        <v>10</v>
      </c>
      <c r="K113" s="12">
        <v>260</v>
      </c>
      <c r="L113" s="8" t="str">
        <f>CONCATENATE(A113,"-",B113,"-",C113,"-",D113,"-",E113,"-",F113,"-",G113,"-",H113,"-",I113)</f>
        <v>A-02-02-01-003-008---</v>
      </c>
      <c r="M113" s="14" t="s">
        <v>83</v>
      </c>
      <c r="N113" s="11">
        <v>150000000</v>
      </c>
      <c r="O113" s="494">
        <v>14620</v>
      </c>
      <c r="P113" s="457">
        <v>150000000</v>
      </c>
      <c r="Q113" s="457">
        <f>+N113-P113</f>
        <v>0</v>
      </c>
      <c r="R113" s="437" t="s">
        <v>37</v>
      </c>
      <c r="S113" s="411" t="s">
        <v>469</v>
      </c>
      <c r="T113" s="223" t="s">
        <v>442</v>
      </c>
      <c r="U113" s="223">
        <v>18</v>
      </c>
      <c r="V113" s="180" t="s">
        <v>936</v>
      </c>
      <c r="W113" s="180">
        <v>60</v>
      </c>
      <c r="X113" s="180" t="s">
        <v>455</v>
      </c>
      <c r="Y113" s="180" t="s">
        <v>455</v>
      </c>
      <c r="Z113" s="180" t="s">
        <v>455</v>
      </c>
      <c r="AA113" s="186">
        <v>43847</v>
      </c>
      <c r="AB113" s="180"/>
      <c r="AC113" s="180"/>
      <c r="AD113" s="180"/>
      <c r="AE113" s="180"/>
    </row>
    <row r="114" spans="1:31" ht="18" customHeight="1" x14ac:dyDescent="0.25">
      <c r="A114" s="200" t="s">
        <v>22</v>
      </c>
      <c r="B114" s="12" t="s">
        <v>29</v>
      </c>
      <c r="C114" s="12" t="s">
        <v>29</v>
      </c>
      <c r="D114" s="12" t="s">
        <v>24</v>
      </c>
      <c r="E114" s="12" t="s">
        <v>33</v>
      </c>
      <c r="F114" s="12" t="s">
        <v>35</v>
      </c>
      <c r="G114" s="12"/>
      <c r="H114" s="12"/>
      <c r="I114" s="12"/>
      <c r="J114" s="12">
        <v>10</v>
      </c>
      <c r="K114" s="12">
        <v>261</v>
      </c>
      <c r="L114" s="8" t="str">
        <f>CONCATENATE(A114,"-",B114,"-",C114,"-",D114,"-",E114,"-",F114,"-",G114,"-",H114,"-",I114)</f>
        <v>A-02-02-01-003-008---</v>
      </c>
      <c r="M114" s="14" t="s">
        <v>38</v>
      </c>
      <c r="N114" s="11">
        <v>3500000</v>
      </c>
      <c r="O114" s="494"/>
      <c r="P114" s="457"/>
      <c r="Q114" s="457"/>
      <c r="R114" s="437" t="s">
        <v>39</v>
      </c>
      <c r="S114" s="411" t="s">
        <v>445</v>
      </c>
      <c r="T114" s="223" t="s">
        <v>440</v>
      </c>
      <c r="U114" s="223">
        <v>14</v>
      </c>
      <c r="V114" s="180" t="s">
        <v>935</v>
      </c>
      <c r="W114" s="180">
        <v>30</v>
      </c>
      <c r="X114" s="180" t="s">
        <v>455</v>
      </c>
      <c r="Y114" s="180" t="s">
        <v>455</v>
      </c>
      <c r="Z114" s="180" t="s">
        <v>455</v>
      </c>
      <c r="AA114" s="186">
        <v>43934</v>
      </c>
      <c r="AB114" s="180"/>
      <c r="AC114" s="180"/>
      <c r="AD114" s="180"/>
      <c r="AE114" s="180"/>
    </row>
    <row r="115" spans="1:31" x14ac:dyDescent="0.25">
      <c r="A115" s="200" t="s">
        <v>22</v>
      </c>
      <c r="B115" s="12" t="s">
        <v>29</v>
      </c>
      <c r="C115" s="12" t="s">
        <v>29</v>
      </c>
      <c r="D115" s="12" t="s">
        <v>24</v>
      </c>
      <c r="E115" s="12" t="s">
        <v>33</v>
      </c>
      <c r="F115" s="12" t="s">
        <v>35</v>
      </c>
      <c r="G115" s="12"/>
      <c r="H115" s="12"/>
      <c r="I115" s="12"/>
      <c r="J115" s="12">
        <v>10</v>
      </c>
      <c r="K115" s="12">
        <v>262</v>
      </c>
      <c r="L115" s="8" t="str">
        <f>CONCATENATE(A115,"-",B115,"-",C115,"-",D115,"-",E115,"-",F115,"-",G115,"-",H115,"-",I115)</f>
        <v>A-02-02-01-003-008---</v>
      </c>
      <c r="M115" s="14" t="s">
        <v>1052</v>
      </c>
      <c r="N115" s="11">
        <v>6000000</v>
      </c>
      <c r="O115" s="494"/>
      <c r="P115" s="457"/>
      <c r="Q115" s="457"/>
      <c r="R115" s="437" t="s">
        <v>27</v>
      </c>
      <c r="S115" s="411" t="s">
        <v>444</v>
      </c>
      <c r="T115" s="223" t="s">
        <v>439</v>
      </c>
      <c r="U115" s="223">
        <v>9</v>
      </c>
      <c r="V115" s="180" t="s">
        <v>916</v>
      </c>
      <c r="W115" s="180">
        <v>30</v>
      </c>
      <c r="X115" s="180" t="s">
        <v>455</v>
      </c>
      <c r="Y115" s="180" t="s">
        <v>455</v>
      </c>
      <c r="Z115" s="180" t="s">
        <v>455</v>
      </c>
      <c r="AA115" s="186">
        <v>43955</v>
      </c>
      <c r="AB115" s="180"/>
      <c r="AC115" s="180"/>
      <c r="AD115" s="180"/>
      <c r="AE115" s="180"/>
    </row>
    <row r="116" spans="1:31" ht="35.25" customHeight="1" x14ac:dyDescent="0.25">
      <c r="A116" s="200" t="s">
        <v>22</v>
      </c>
      <c r="B116" s="12" t="s">
        <v>29</v>
      </c>
      <c r="C116" s="12" t="s">
        <v>29</v>
      </c>
      <c r="D116" s="12" t="s">
        <v>24</v>
      </c>
      <c r="E116" s="12" t="s">
        <v>33</v>
      </c>
      <c r="F116" s="12" t="s">
        <v>35</v>
      </c>
      <c r="G116" s="12"/>
      <c r="H116" s="12"/>
      <c r="I116" s="12"/>
      <c r="J116" s="12">
        <v>10</v>
      </c>
      <c r="K116" s="12">
        <v>263</v>
      </c>
      <c r="L116" s="8" t="str">
        <f t="shared" ref="L116:L182" si="12">CONCATENATE(A116,"-",B116,"-",C116,"-",D116,"-",E116,"-",F116,"-",G116,"-",H116,"-",I116)</f>
        <v>A-02-02-01-003-008---</v>
      </c>
      <c r="M116" s="14" t="s">
        <v>345</v>
      </c>
      <c r="N116" s="11">
        <v>25000000</v>
      </c>
      <c r="O116" s="494"/>
      <c r="P116" s="457"/>
      <c r="Q116" s="457"/>
      <c r="R116" s="437" t="s">
        <v>27</v>
      </c>
      <c r="S116" s="411" t="s">
        <v>444</v>
      </c>
      <c r="T116" s="223" t="s">
        <v>439</v>
      </c>
      <c r="U116" s="223">
        <v>9</v>
      </c>
      <c r="V116" s="180" t="s">
        <v>916</v>
      </c>
      <c r="W116" s="180">
        <v>30</v>
      </c>
      <c r="X116" s="180" t="s">
        <v>455</v>
      </c>
      <c r="Y116" s="180" t="s">
        <v>455</v>
      </c>
      <c r="Z116" s="180" t="s">
        <v>455</v>
      </c>
      <c r="AA116" s="186">
        <v>43955</v>
      </c>
      <c r="AB116" s="180"/>
      <c r="AC116" s="180"/>
      <c r="AD116" s="180"/>
      <c r="AE116" s="180"/>
    </row>
    <row r="117" spans="1:31" x14ac:dyDescent="0.25">
      <c r="A117" s="200" t="s">
        <v>22</v>
      </c>
      <c r="B117" s="12" t="s">
        <v>29</v>
      </c>
      <c r="C117" s="12" t="s">
        <v>29</v>
      </c>
      <c r="D117" s="12" t="s">
        <v>24</v>
      </c>
      <c r="E117" s="12" t="s">
        <v>33</v>
      </c>
      <c r="F117" s="12" t="s">
        <v>35</v>
      </c>
      <c r="G117" s="12"/>
      <c r="H117" s="12"/>
      <c r="I117" s="12"/>
      <c r="J117" s="15">
        <v>10</v>
      </c>
      <c r="K117" s="12"/>
      <c r="L117" s="8" t="str">
        <f t="shared" si="12"/>
        <v>A-02-02-01-003-008---</v>
      </c>
      <c r="M117" s="13" t="s">
        <v>26</v>
      </c>
      <c r="N117" s="10">
        <f>SUM(N118:N119)</f>
        <v>207359005</v>
      </c>
      <c r="O117" s="494"/>
      <c r="P117" s="456"/>
      <c r="Q117" s="456"/>
      <c r="R117" s="437"/>
      <c r="S117" s="411"/>
      <c r="T117" s="223"/>
      <c r="U117" s="223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</row>
    <row r="118" spans="1:31" ht="49.5" x14ac:dyDescent="0.25">
      <c r="A118" s="200" t="s">
        <v>22</v>
      </c>
      <c r="B118" s="12" t="s">
        <v>29</v>
      </c>
      <c r="C118" s="12" t="s">
        <v>29</v>
      </c>
      <c r="D118" s="12" t="s">
        <v>24</v>
      </c>
      <c r="E118" s="12" t="s">
        <v>33</v>
      </c>
      <c r="F118" s="12" t="s">
        <v>35</v>
      </c>
      <c r="G118" s="12"/>
      <c r="H118" s="12"/>
      <c r="I118" s="12"/>
      <c r="J118" s="12">
        <v>10</v>
      </c>
      <c r="K118" s="12">
        <v>264</v>
      </c>
      <c r="L118" s="8" t="str">
        <f t="shared" si="12"/>
        <v>A-02-02-01-003-008---</v>
      </c>
      <c r="M118" s="14" t="s">
        <v>353</v>
      </c>
      <c r="N118" s="11">
        <v>189900006</v>
      </c>
      <c r="O118" s="494"/>
      <c r="P118" s="457"/>
      <c r="Q118" s="457"/>
      <c r="R118" s="437" t="s">
        <v>70</v>
      </c>
      <c r="S118" s="412" t="s">
        <v>70</v>
      </c>
      <c r="T118" s="223" t="s">
        <v>440</v>
      </c>
      <c r="U118" s="223"/>
      <c r="V118" s="180" t="s">
        <v>946</v>
      </c>
      <c r="W118" s="180">
        <v>60</v>
      </c>
      <c r="X118" s="180"/>
      <c r="Y118" s="180"/>
      <c r="Z118" s="180"/>
      <c r="AA118" s="180"/>
      <c r="AB118" s="180"/>
      <c r="AC118" s="180"/>
      <c r="AD118" s="180"/>
      <c r="AE118" s="180"/>
    </row>
    <row r="119" spans="1:31" ht="49.5" x14ac:dyDescent="0.25">
      <c r="A119" s="200" t="s">
        <v>22</v>
      </c>
      <c r="B119" s="12" t="s">
        <v>29</v>
      </c>
      <c r="C119" s="12" t="s">
        <v>29</v>
      </c>
      <c r="D119" s="12" t="s">
        <v>24</v>
      </c>
      <c r="E119" s="12" t="s">
        <v>33</v>
      </c>
      <c r="F119" s="12" t="s">
        <v>35</v>
      </c>
      <c r="G119" s="12"/>
      <c r="H119" s="12"/>
      <c r="I119" s="12"/>
      <c r="J119" s="12">
        <v>10</v>
      </c>
      <c r="K119" s="12">
        <v>265</v>
      </c>
      <c r="L119" s="8" t="str">
        <f t="shared" si="12"/>
        <v>A-02-02-01-003-008---</v>
      </c>
      <c r="M119" s="14" t="s">
        <v>354</v>
      </c>
      <c r="N119" s="11">
        <f>5459050+11999949</f>
        <v>17458999</v>
      </c>
      <c r="O119" s="494"/>
      <c r="P119" s="457"/>
      <c r="Q119" s="457"/>
      <c r="R119" s="437" t="s">
        <v>16</v>
      </c>
      <c r="S119" s="412" t="s">
        <v>16</v>
      </c>
      <c r="T119" s="223" t="s">
        <v>440</v>
      </c>
      <c r="U119" s="223"/>
      <c r="V119" s="180" t="s">
        <v>946</v>
      </c>
      <c r="W119" s="180">
        <v>60</v>
      </c>
      <c r="X119" s="180"/>
      <c r="Y119" s="180"/>
      <c r="Z119" s="180"/>
      <c r="AA119" s="180"/>
      <c r="AB119" s="180"/>
      <c r="AC119" s="180"/>
      <c r="AD119" s="180"/>
      <c r="AE119" s="180"/>
    </row>
    <row r="120" spans="1:31" s="7" customFormat="1" x14ac:dyDescent="0.25">
      <c r="A120" s="196" t="s">
        <v>22</v>
      </c>
      <c r="B120" s="15" t="s">
        <v>29</v>
      </c>
      <c r="C120" s="15" t="s">
        <v>29</v>
      </c>
      <c r="D120" s="15" t="s">
        <v>24</v>
      </c>
      <c r="E120" s="15" t="s">
        <v>41</v>
      </c>
      <c r="F120" s="15"/>
      <c r="G120" s="15"/>
      <c r="H120" s="15"/>
      <c r="I120" s="15"/>
      <c r="J120" s="15">
        <v>10</v>
      </c>
      <c r="K120" s="15"/>
      <c r="L120" s="8" t="str">
        <f t="shared" si="12"/>
        <v>A-02-02-01-004----</v>
      </c>
      <c r="M120" s="13" t="s">
        <v>84</v>
      </c>
      <c r="N120" s="10">
        <f>+N121+N130+N134+N137+N142+N147+N153</f>
        <v>517494023</v>
      </c>
      <c r="O120" s="494"/>
      <c r="P120" s="456"/>
      <c r="Q120" s="456"/>
      <c r="R120" s="436"/>
      <c r="S120" s="410"/>
      <c r="T120" s="221"/>
      <c r="U120" s="221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</row>
    <row r="121" spans="1:31" s="7" customFormat="1" ht="33" x14ac:dyDescent="0.25">
      <c r="A121" s="200" t="s">
        <v>22</v>
      </c>
      <c r="B121" s="12" t="s">
        <v>29</v>
      </c>
      <c r="C121" s="12" t="s">
        <v>29</v>
      </c>
      <c r="D121" s="12" t="s">
        <v>24</v>
      </c>
      <c r="E121" s="12" t="s">
        <v>41</v>
      </c>
      <c r="F121" s="12" t="s">
        <v>50</v>
      </c>
      <c r="G121" s="12"/>
      <c r="H121" s="12"/>
      <c r="I121" s="12"/>
      <c r="J121" s="15">
        <v>10</v>
      </c>
      <c r="K121" s="12"/>
      <c r="L121" s="8" t="str">
        <f t="shared" si="12"/>
        <v>A-02-02-01-004-002---</v>
      </c>
      <c r="M121" s="14" t="s">
        <v>85</v>
      </c>
      <c r="N121" s="10">
        <f>SUM(N122:N124)</f>
        <v>168696196</v>
      </c>
      <c r="O121" s="494"/>
      <c r="P121" s="456"/>
      <c r="Q121" s="456"/>
      <c r="R121" s="436"/>
      <c r="S121" s="410"/>
      <c r="T121" s="221"/>
      <c r="U121" s="221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179"/>
    </row>
    <row r="122" spans="1:31" ht="33" x14ac:dyDescent="0.25">
      <c r="A122" s="200" t="s">
        <v>22</v>
      </c>
      <c r="B122" s="12" t="s">
        <v>29</v>
      </c>
      <c r="C122" s="12" t="s">
        <v>29</v>
      </c>
      <c r="D122" s="12" t="s">
        <v>24</v>
      </c>
      <c r="E122" s="12" t="s">
        <v>41</v>
      </c>
      <c r="F122" s="12" t="s">
        <v>50</v>
      </c>
      <c r="G122" s="12"/>
      <c r="H122" s="12"/>
      <c r="I122" s="12"/>
      <c r="J122" s="12">
        <v>10</v>
      </c>
      <c r="K122" s="12">
        <v>266</v>
      </c>
      <c r="L122" s="8" t="str">
        <f t="shared" si="12"/>
        <v>A-02-02-01-004-002---</v>
      </c>
      <c r="M122" s="14" t="s">
        <v>388</v>
      </c>
      <c r="N122" s="11">
        <v>3956190</v>
      </c>
      <c r="O122" s="494">
        <v>720</v>
      </c>
      <c r="P122" s="457">
        <v>3956190</v>
      </c>
      <c r="Q122" s="457">
        <f>+N122-P122</f>
        <v>0</v>
      </c>
      <c r="R122" s="437" t="s">
        <v>37</v>
      </c>
      <c r="S122" s="411" t="s">
        <v>469</v>
      </c>
      <c r="T122" s="223"/>
      <c r="U122" s="223" t="s">
        <v>446</v>
      </c>
      <c r="V122" s="180"/>
      <c r="W122" s="186">
        <v>44104</v>
      </c>
      <c r="X122" s="180" t="s">
        <v>447</v>
      </c>
      <c r="Y122" s="180"/>
      <c r="Z122" s="180"/>
      <c r="AA122" s="180"/>
      <c r="AB122" s="180"/>
      <c r="AC122" s="180"/>
      <c r="AD122" s="180"/>
      <c r="AE122" s="180"/>
    </row>
    <row r="123" spans="1:31" ht="33" x14ac:dyDescent="0.25">
      <c r="A123" s="200" t="s">
        <v>22</v>
      </c>
      <c r="B123" s="12" t="s">
        <v>29</v>
      </c>
      <c r="C123" s="12" t="s">
        <v>29</v>
      </c>
      <c r="D123" s="12" t="s">
        <v>24</v>
      </c>
      <c r="E123" s="12" t="s">
        <v>41</v>
      </c>
      <c r="F123" s="12" t="s">
        <v>50</v>
      </c>
      <c r="G123" s="12"/>
      <c r="H123" s="12"/>
      <c r="I123" s="12"/>
      <c r="J123" s="12">
        <v>10</v>
      </c>
      <c r="K123" s="12">
        <v>267</v>
      </c>
      <c r="L123" s="8" t="str">
        <f t="shared" si="12"/>
        <v>A-02-02-01-004-002---</v>
      </c>
      <c r="M123" s="14" t="s">
        <v>303</v>
      </c>
      <c r="N123" s="11">
        <v>7000000</v>
      </c>
      <c r="O123" s="494"/>
      <c r="P123" s="457"/>
      <c r="Q123" s="457"/>
      <c r="R123" s="437" t="s">
        <v>37</v>
      </c>
      <c r="S123" s="411" t="s">
        <v>444</v>
      </c>
      <c r="T123" s="223" t="s">
        <v>440</v>
      </c>
      <c r="U123" s="223">
        <v>20</v>
      </c>
      <c r="V123" s="180" t="s">
        <v>916</v>
      </c>
      <c r="W123" s="180">
        <v>30</v>
      </c>
      <c r="X123" s="180" t="s">
        <v>932</v>
      </c>
      <c r="Y123" s="180" t="s">
        <v>932</v>
      </c>
      <c r="Z123" s="180" t="s">
        <v>932</v>
      </c>
      <c r="AA123" s="186">
        <v>43987</v>
      </c>
      <c r="AB123" s="180"/>
      <c r="AC123" s="180"/>
      <c r="AD123" s="180"/>
      <c r="AE123" s="180"/>
    </row>
    <row r="124" spans="1:31" x14ac:dyDescent="0.25">
      <c r="A124" s="200" t="s">
        <v>22</v>
      </c>
      <c r="B124" s="12" t="s">
        <v>29</v>
      </c>
      <c r="C124" s="12" t="s">
        <v>29</v>
      </c>
      <c r="D124" s="12" t="s">
        <v>24</v>
      </c>
      <c r="E124" s="12" t="s">
        <v>41</v>
      </c>
      <c r="F124" s="12" t="s">
        <v>50</v>
      </c>
      <c r="G124" s="12"/>
      <c r="H124" s="12"/>
      <c r="I124" s="12"/>
      <c r="J124" s="15">
        <v>10</v>
      </c>
      <c r="K124" s="12"/>
      <c r="L124" s="8" t="str">
        <f t="shared" si="12"/>
        <v>A-02-02-01-004-002---</v>
      </c>
      <c r="M124" s="13" t="s">
        <v>26</v>
      </c>
      <c r="N124" s="10">
        <f>SUM(N125:N129)</f>
        <v>157740006</v>
      </c>
      <c r="O124" s="494"/>
      <c r="P124" s="456"/>
      <c r="Q124" s="456"/>
      <c r="R124" s="437"/>
      <c r="S124" s="411"/>
      <c r="T124" s="223"/>
      <c r="U124" s="223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</row>
    <row r="125" spans="1:31" ht="48.75" customHeight="1" x14ac:dyDescent="0.25">
      <c r="A125" s="200" t="s">
        <v>22</v>
      </c>
      <c r="B125" s="12" t="s">
        <v>29</v>
      </c>
      <c r="C125" s="12" t="s">
        <v>29</v>
      </c>
      <c r="D125" s="12" t="s">
        <v>24</v>
      </c>
      <c r="E125" s="12" t="s">
        <v>41</v>
      </c>
      <c r="F125" s="12" t="s">
        <v>50</v>
      </c>
      <c r="G125" s="12"/>
      <c r="H125" s="12"/>
      <c r="I125" s="12"/>
      <c r="J125" s="12">
        <v>10</v>
      </c>
      <c r="K125" s="12">
        <v>268</v>
      </c>
      <c r="L125" s="8" t="str">
        <f t="shared" si="12"/>
        <v>A-02-02-01-004-002---</v>
      </c>
      <c r="M125" s="14" t="s">
        <v>1061</v>
      </c>
      <c r="N125" s="11">
        <v>12660002</v>
      </c>
      <c r="O125" s="494"/>
      <c r="P125" s="457"/>
      <c r="Q125" s="457"/>
      <c r="R125" s="437" t="s">
        <v>70</v>
      </c>
      <c r="S125" s="412" t="s">
        <v>70</v>
      </c>
      <c r="T125" s="223" t="s">
        <v>440</v>
      </c>
      <c r="U125" s="223"/>
      <c r="V125" s="180" t="s">
        <v>919</v>
      </c>
      <c r="W125" s="180">
        <v>60</v>
      </c>
      <c r="X125" s="180"/>
      <c r="Y125" s="180"/>
      <c r="Z125" s="180"/>
      <c r="AA125" s="180"/>
      <c r="AB125" s="180"/>
      <c r="AC125" s="180"/>
      <c r="AD125" s="180"/>
      <c r="AE125" s="180"/>
    </row>
    <row r="126" spans="1:31" ht="55.5" customHeight="1" x14ac:dyDescent="0.25">
      <c r="A126" s="200" t="s">
        <v>22</v>
      </c>
      <c r="B126" s="12" t="s">
        <v>29</v>
      </c>
      <c r="C126" s="12" t="s">
        <v>29</v>
      </c>
      <c r="D126" s="12" t="s">
        <v>24</v>
      </c>
      <c r="E126" s="12" t="s">
        <v>41</v>
      </c>
      <c r="F126" s="12" t="s">
        <v>50</v>
      </c>
      <c r="G126" s="12"/>
      <c r="H126" s="12"/>
      <c r="I126" s="12"/>
      <c r="J126" s="12">
        <v>10</v>
      </c>
      <c r="K126" s="12">
        <v>269</v>
      </c>
      <c r="L126" s="8" t="str">
        <f t="shared" si="12"/>
        <v>A-02-02-01-004-002---</v>
      </c>
      <c r="M126" s="14" t="s">
        <v>1062</v>
      </c>
      <c r="N126" s="11">
        <v>5700000</v>
      </c>
      <c r="O126" s="494"/>
      <c r="P126" s="457"/>
      <c r="Q126" s="457"/>
      <c r="R126" s="437" t="s">
        <v>16</v>
      </c>
      <c r="S126" s="412" t="s">
        <v>16</v>
      </c>
      <c r="T126" s="223" t="s">
        <v>440</v>
      </c>
      <c r="U126" s="223"/>
      <c r="V126" s="180" t="s">
        <v>919</v>
      </c>
      <c r="W126" s="180">
        <v>60</v>
      </c>
      <c r="X126" s="180"/>
      <c r="Y126" s="180"/>
      <c r="Z126" s="180"/>
      <c r="AA126" s="180"/>
      <c r="AB126" s="180"/>
      <c r="AC126" s="180"/>
      <c r="AD126" s="180"/>
      <c r="AE126" s="180"/>
    </row>
    <row r="127" spans="1:31" ht="30.75" customHeight="1" x14ac:dyDescent="0.25">
      <c r="A127" s="200" t="s">
        <v>22</v>
      </c>
      <c r="B127" s="12" t="s">
        <v>29</v>
      </c>
      <c r="C127" s="12" t="s">
        <v>29</v>
      </c>
      <c r="D127" s="12" t="s">
        <v>24</v>
      </c>
      <c r="E127" s="12" t="s">
        <v>41</v>
      </c>
      <c r="F127" s="12" t="s">
        <v>50</v>
      </c>
      <c r="G127" s="12"/>
      <c r="H127" s="12"/>
      <c r="I127" s="12"/>
      <c r="J127" s="12">
        <v>10</v>
      </c>
      <c r="K127" s="12">
        <v>270</v>
      </c>
      <c r="L127" s="8" t="str">
        <f t="shared" si="12"/>
        <v>A-02-02-01-004-002---</v>
      </c>
      <c r="M127" s="14" t="s">
        <v>361</v>
      </c>
      <c r="N127" s="11">
        <v>133380004</v>
      </c>
      <c r="O127" s="494"/>
      <c r="P127" s="457"/>
      <c r="Q127" s="457"/>
      <c r="R127" s="437" t="s">
        <v>70</v>
      </c>
      <c r="S127" s="412" t="s">
        <v>70</v>
      </c>
      <c r="T127" s="223" t="s">
        <v>440</v>
      </c>
      <c r="U127" s="223"/>
      <c r="V127" s="180" t="s">
        <v>919</v>
      </c>
      <c r="W127" s="180">
        <v>60</v>
      </c>
      <c r="X127" s="180"/>
      <c r="Y127" s="180"/>
      <c r="Z127" s="180"/>
      <c r="AA127" s="180"/>
      <c r="AB127" s="180"/>
      <c r="AC127" s="180"/>
      <c r="AD127" s="180"/>
      <c r="AE127" s="180"/>
    </row>
    <row r="128" spans="1:31" ht="26.25" customHeight="1" x14ac:dyDescent="0.25">
      <c r="A128" s="200" t="s">
        <v>22</v>
      </c>
      <c r="B128" s="12" t="s">
        <v>29</v>
      </c>
      <c r="C128" s="12" t="s">
        <v>29</v>
      </c>
      <c r="D128" s="12" t="s">
        <v>24</v>
      </c>
      <c r="E128" s="12" t="s">
        <v>41</v>
      </c>
      <c r="F128" s="12" t="s">
        <v>50</v>
      </c>
      <c r="G128" s="12"/>
      <c r="H128" s="12"/>
      <c r="I128" s="12"/>
      <c r="J128" s="12">
        <v>10</v>
      </c>
      <c r="K128" s="12">
        <v>271</v>
      </c>
      <c r="L128" s="8" t="str">
        <f t="shared" si="12"/>
        <v>A-02-02-01-004-002---</v>
      </c>
      <c r="M128" s="14" t="s">
        <v>362</v>
      </c>
      <c r="N128" s="11">
        <v>3000000</v>
      </c>
      <c r="O128" s="494"/>
      <c r="P128" s="457"/>
      <c r="Q128" s="457"/>
      <c r="R128" s="437" t="s">
        <v>16</v>
      </c>
      <c r="S128" s="412" t="s">
        <v>16</v>
      </c>
      <c r="T128" s="223" t="s">
        <v>440</v>
      </c>
      <c r="U128" s="223"/>
      <c r="V128" s="180" t="s">
        <v>919</v>
      </c>
      <c r="W128" s="180">
        <v>60</v>
      </c>
      <c r="X128" s="180"/>
      <c r="Y128" s="180"/>
      <c r="Z128" s="180"/>
      <c r="AA128" s="180"/>
      <c r="AB128" s="180"/>
      <c r="AC128" s="180"/>
      <c r="AD128" s="180"/>
      <c r="AE128" s="180"/>
    </row>
    <row r="129" spans="1:31" x14ac:dyDescent="0.25">
      <c r="A129" s="200" t="s">
        <v>22</v>
      </c>
      <c r="B129" s="12" t="s">
        <v>29</v>
      </c>
      <c r="C129" s="12" t="s">
        <v>29</v>
      </c>
      <c r="D129" s="12" t="s">
        <v>24</v>
      </c>
      <c r="E129" s="12" t="s">
        <v>41</v>
      </c>
      <c r="F129" s="12" t="s">
        <v>50</v>
      </c>
      <c r="G129" s="12"/>
      <c r="H129" s="12"/>
      <c r="I129" s="12"/>
      <c r="J129" s="12">
        <v>10</v>
      </c>
      <c r="K129" s="12">
        <v>272</v>
      </c>
      <c r="L129" s="8" t="str">
        <f t="shared" si="12"/>
        <v>A-02-02-01-004-002---</v>
      </c>
      <c r="M129" s="14" t="s">
        <v>86</v>
      </c>
      <c r="N129" s="11">
        <v>3000000</v>
      </c>
      <c r="O129" s="494"/>
      <c r="P129" s="457"/>
      <c r="Q129" s="457"/>
      <c r="R129" s="437" t="s">
        <v>27</v>
      </c>
      <c r="S129" s="411" t="s">
        <v>44</v>
      </c>
      <c r="T129" s="223" t="s">
        <v>440</v>
      </c>
      <c r="U129" s="223"/>
      <c r="V129" s="180" t="s">
        <v>919</v>
      </c>
      <c r="W129" s="180">
        <v>60</v>
      </c>
      <c r="X129" s="180"/>
      <c r="Y129" s="180"/>
      <c r="Z129" s="180"/>
      <c r="AA129" s="180"/>
      <c r="AB129" s="180"/>
      <c r="AC129" s="180"/>
      <c r="AD129" s="180"/>
      <c r="AE129" s="180"/>
    </row>
    <row r="130" spans="1:31" ht="18" customHeight="1" x14ac:dyDescent="0.25">
      <c r="A130" s="200" t="s">
        <v>22</v>
      </c>
      <c r="B130" s="12" t="s">
        <v>29</v>
      </c>
      <c r="C130" s="12" t="s">
        <v>29</v>
      </c>
      <c r="D130" s="12" t="s">
        <v>24</v>
      </c>
      <c r="E130" s="12" t="s">
        <v>41</v>
      </c>
      <c r="F130" s="12" t="s">
        <v>33</v>
      </c>
      <c r="G130" s="12"/>
      <c r="H130" s="12"/>
      <c r="I130" s="12"/>
      <c r="J130" s="15">
        <v>10</v>
      </c>
      <c r="K130" s="12"/>
      <c r="L130" s="8" t="str">
        <f t="shared" si="12"/>
        <v>A-02-02-01-004-003---</v>
      </c>
      <c r="M130" s="14" t="s">
        <v>43</v>
      </c>
      <c r="N130" s="10">
        <f>SUM(N131:N132)</f>
        <v>35000000</v>
      </c>
      <c r="O130" s="494"/>
      <c r="P130" s="456"/>
      <c r="Q130" s="456"/>
      <c r="R130" s="437"/>
      <c r="S130" s="411"/>
      <c r="T130" s="223"/>
      <c r="U130" s="223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</row>
    <row r="131" spans="1:31" ht="22.5" customHeight="1" x14ac:dyDescent="0.25">
      <c r="A131" s="200" t="s">
        <v>22</v>
      </c>
      <c r="B131" s="12" t="s">
        <v>29</v>
      </c>
      <c r="C131" s="12" t="s">
        <v>29</v>
      </c>
      <c r="D131" s="12" t="s">
        <v>24</v>
      </c>
      <c r="E131" s="12" t="s">
        <v>41</v>
      </c>
      <c r="F131" s="12" t="s">
        <v>33</v>
      </c>
      <c r="G131" s="12"/>
      <c r="H131" s="12"/>
      <c r="I131" s="12"/>
      <c r="J131" s="12">
        <v>10</v>
      </c>
      <c r="K131" s="12">
        <v>273</v>
      </c>
      <c r="L131" s="8" t="str">
        <f t="shared" si="12"/>
        <v>A-02-02-01-004-003---</v>
      </c>
      <c r="M131" s="14" t="s">
        <v>301</v>
      </c>
      <c r="N131" s="11">
        <v>5000000</v>
      </c>
      <c r="O131" s="494"/>
      <c r="Q131" s="457"/>
      <c r="R131" s="437" t="s">
        <v>37</v>
      </c>
      <c r="S131" s="411" t="s">
        <v>444</v>
      </c>
      <c r="T131" s="223" t="s">
        <v>440</v>
      </c>
      <c r="U131" s="223">
        <v>76</v>
      </c>
      <c r="V131" s="180" t="s">
        <v>929</v>
      </c>
      <c r="W131" s="180">
        <v>30</v>
      </c>
      <c r="X131" s="180" t="s">
        <v>455</v>
      </c>
      <c r="Y131" s="180" t="s">
        <v>455</v>
      </c>
      <c r="Z131" s="180" t="s">
        <v>455</v>
      </c>
      <c r="AA131" s="186">
        <v>44075</v>
      </c>
      <c r="AB131" s="180"/>
      <c r="AC131" s="180"/>
      <c r="AD131" s="180"/>
      <c r="AE131" s="180"/>
    </row>
    <row r="132" spans="1:31" ht="17.25" customHeight="1" x14ac:dyDescent="0.25">
      <c r="A132" s="200" t="s">
        <v>22</v>
      </c>
      <c r="B132" s="12" t="s">
        <v>29</v>
      </c>
      <c r="C132" s="12" t="s">
        <v>29</v>
      </c>
      <c r="D132" s="12" t="s">
        <v>24</v>
      </c>
      <c r="E132" s="12" t="s">
        <v>41</v>
      </c>
      <c r="F132" s="12" t="s">
        <v>33</v>
      </c>
      <c r="G132" s="12"/>
      <c r="H132" s="12"/>
      <c r="I132" s="12"/>
      <c r="J132" s="15">
        <v>10</v>
      </c>
      <c r="K132" s="12"/>
      <c r="L132" s="8" t="str">
        <f t="shared" si="12"/>
        <v>A-02-02-01-004-003---</v>
      </c>
      <c r="M132" s="13" t="s">
        <v>26</v>
      </c>
      <c r="N132" s="10">
        <f>+N133</f>
        <v>30000000</v>
      </c>
      <c r="O132" s="494"/>
      <c r="P132" s="457"/>
      <c r="Q132" s="456"/>
      <c r="R132" s="437"/>
      <c r="S132" s="411"/>
      <c r="T132" s="223"/>
      <c r="U132" s="223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</row>
    <row r="133" spans="1:31" ht="33" x14ac:dyDescent="0.25">
      <c r="A133" s="200" t="s">
        <v>22</v>
      </c>
      <c r="B133" s="12" t="s">
        <v>29</v>
      </c>
      <c r="C133" s="12" t="s">
        <v>29</v>
      </c>
      <c r="D133" s="12" t="s">
        <v>24</v>
      </c>
      <c r="E133" s="12" t="s">
        <v>41</v>
      </c>
      <c r="F133" s="12" t="s">
        <v>33</v>
      </c>
      <c r="G133" s="12"/>
      <c r="H133" s="12"/>
      <c r="I133" s="12"/>
      <c r="J133" s="12">
        <v>10</v>
      </c>
      <c r="K133" s="12">
        <v>274</v>
      </c>
      <c r="L133" s="8" t="str">
        <f t="shared" si="12"/>
        <v>A-02-02-01-004-003---</v>
      </c>
      <c r="M133" s="14" t="s">
        <v>87</v>
      </c>
      <c r="N133" s="11">
        <v>30000000</v>
      </c>
      <c r="O133" s="494"/>
      <c r="P133" s="457"/>
      <c r="Q133" s="457"/>
      <c r="R133" s="437" t="s">
        <v>27</v>
      </c>
      <c r="S133" s="411" t="s">
        <v>21</v>
      </c>
      <c r="T133" s="223" t="s">
        <v>440</v>
      </c>
      <c r="U133" s="223"/>
      <c r="V133" s="180" t="s">
        <v>935</v>
      </c>
      <c r="W133" s="180">
        <v>60</v>
      </c>
      <c r="X133" s="180"/>
      <c r="Y133" s="180"/>
      <c r="Z133" s="180"/>
      <c r="AA133" s="180"/>
      <c r="AB133" s="180"/>
      <c r="AC133" s="180"/>
      <c r="AD133" s="180"/>
      <c r="AE133" s="180"/>
    </row>
    <row r="134" spans="1:31" ht="18" customHeight="1" x14ac:dyDescent="0.25">
      <c r="A134" s="200" t="s">
        <v>22</v>
      </c>
      <c r="B134" s="12" t="s">
        <v>29</v>
      </c>
      <c r="C134" s="12" t="s">
        <v>29</v>
      </c>
      <c r="D134" s="12" t="s">
        <v>24</v>
      </c>
      <c r="E134" s="12" t="s">
        <v>41</v>
      </c>
      <c r="F134" s="12" t="s">
        <v>41</v>
      </c>
      <c r="G134" s="12"/>
      <c r="H134" s="12"/>
      <c r="I134" s="12"/>
      <c r="J134" s="15">
        <v>10</v>
      </c>
      <c r="K134" s="12"/>
      <c r="L134" s="8" t="str">
        <f t="shared" si="12"/>
        <v>A-02-02-01-004-004---</v>
      </c>
      <c r="M134" s="14" t="s">
        <v>88</v>
      </c>
      <c r="N134" s="10">
        <f>SUM(N135)</f>
        <v>30000000</v>
      </c>
      <c r="O134" s="494"/>
      <c r="P134" s="456"/>
      <c r="Q134" s="456"/>
      <c r="R134" s="437"/>
      <c r="S134" s="411"/>
      <c r="T134" s="223"/>
      <c r="U134" s="223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</row>
    <row r="135" spans="1:31" ht="18" customHeight="1" x14ac:dyDescent="0.25">
      <c r="A135" s="200" t="s">
        <v>22</v>
      </c>
      <c r="B135" s="12" t="s">
        <v>29</v>
      </c>
      <c r="C135" s="12" t="s">
        <v>29</v>
      </c>
      <c r="D135" s="12" t="s">
        <v>24</v>
      </c>
      <c r="E135" s="12" t="s">
        <v>41</v>
      </c>
      <c r="F135" s="12" t="s">
        <v>41</v>
      </c>
      <c r="G135" s="12"/>
      <c r="H135" s="12"/>
      <c r="I135" s="12"/>
      <c r="J135" s="15">
        <v>10</v>
      </c>
      <c r="K135" s="12"/>
      <c r="L135" s="8" t="str">
        <f t="shared" si="12"/>
        <v>A-02-02-01-004-004---</v>
      </c>
      <c r="M135" s="13" t="s">
        <v>26</v>
      </c>
      <c r="N135" s="11">
        <f>+N136</f>
        <v>30000000</v>
      </c>
      <c r="O135" s="494"/>
      <c r="P135" s="457"/>
      <c r="Q135" s="457"/>
      <c r="R135" s="437"/>
      <c r="S135" s="411"/>
      <c r="T135" s="223"/>
      <c r="U135" s="223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</row>
    <row r="136" spans="1:31" ht="18" customHeight="1" x14ac:dyDescent="0.25">
      <c r="A136" s="200" t="s">
        <v>22</v>
      </c>
      <c r="B136" s="12" t="s">
        <v>29</v>
      </c>
      <c r="C136" s="12" t="s">
        <v>29</v>
      </c>
      <c r="D136" s="12" t="s">
        <v>24</v>
      </c>
      <c r="E136" s="12" t="s">
        <v>41</v>
      </c>
      <c r="F136" s="12" t="s">
        <v>41</v>
      </c>
      <c r="G136" s="12"/>
      <c r="H136" s="12"/>
      <c r="I136" s="12"/>
      <c r="J136" s="12">
        <v>10</v>
      </c>
      <c r="K136" s="12">
        <v>275</v>
      </c>
      <c r="L136" s="8" t="str">
        <f>CONCATENATE(A136,"-",B136,"-",C136,"-",D136,"-",E136,"-",F136,"-",G136,"-",H136,"-",I136)</f>
        <v>A-02-02-01-004-004---</v>
      </c>
      <c r="M136" s="14" t="s">
        <v>89</v>
      </c>
      <c r="N136" s="11">
        <v>30000000</v>
      </c>
      <c r="O136" s="494"/>
      <c r="P136" s="457"/>
      <c r="Q136" s="457"/>
      <c r="R136" s="437" t="s">
        <v>39</v>
      </c>
      <c r="S136" s="411" t="s">
        <v>44</v>
      </c>
      <c r="T136" s="223" t="s">
        <v>440</v>
      </c>
      <c r="U136" s="223"/>
      <c r="V136" s="180" t="s">
        <v>935</v>
      </c>
      <c r="W136" s="180">
        <v>60</v>
      </c>
      <c r="X136" s="180"/>
      <c r="Y136" s="180"/>
      <c r="Z136" s="180"/>
      <c r="AA136" s="180"/>
      <c r="AB136" s="180"/>
      <c r="AC136" s="180"/>
      <c r="AD136" s="180"/>
      <c r="AE136" s="180"/>
    </row>
    <row r="137" spans="1:31" ht="18" customHeight="1" x14ac:dyDescent="0.25">
      <c r="A137" s="200" t="s">
        <v>22</v>
      </c>
      <c r="B137" s="12" t="s">
        <v>29</v>
      </c>
      <c r="C137" s="12" t="s">
        <v>29</v>
      </c>
      <c r="D137" s="12" t="s">
        <v>24</v>
      </c>
      <c r="E137" s="12" t="s">
        <v>41</v>
      </c>
      <c r="F137" s="12" t="s">
        <v>45</v>
      </c>
      <c r="G137" s="12"/>
      <c r="H137" s="12"/>
      <c r="I137" s="12"/>
      <c r="J137" s="15">
        <v>10</v>
      </c>
      <c r="K137" s="12"/>
      <c r="L137" s="8" t="str">
        <f t="shared" ref="L137:L140" si="13">CONCATENATE(A137,"-",B137,"-",C137,"-",D137,"-",E137,"-",F137,"-",G137,"-",H137,"-",I137)</f>
        <v>A-02-02-01-004-005---</v>
      </c>
      <c r="M137" s="14" t="s">
        <v>46</v>
      </c>
      <c r="N137" s="10">
        <f>SUM(N138:N141)</f>
        <v>20313514</v>
      </c>
      <c r="O137" s="494"/>
      <c r="P137" s="456"/>
      <c r="Q137" s="456"/>
      <c r="R137" s="437"/>
      <c r="S137" s="411"/>
      <c r="T137" s="223"/>
      <c r="U137" s="223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</row>
    <row r="138" spans="1:31" ht="52.5" customHeight="1" x14ac:dyDescent="0.25">
      <c r="A138" s="200" t="s">
        <v>22</v>
      </c>
      <c r="B138" s="12" t="s">
        <v>29</v>
      </c>
      <c r="C138" s="12" t="s">
        <v>29</v>
      </c>
      <c r="D138" s="12" t="s">
        <v>24</v>
      </c>
      <c r="E138" s="12" t="s">
        <v>41</v>
      </c>
      <c r="F138" s="12" t="s">
        <v>45</v>
      </c>
      <c r="G138" s="12"/>
      <c r="H138" s="12"/>
      <c r="I138" s="12"/>
      <c r="J138" s="12">
        <v>10</v>
      </c>
      <c r="K138" s="12">
        <v>276</v>
      </c>
      <c r="L138" s="8" t="str">
        <f t="shared" si="13"/>
        <v>A-02-02-01-004-005---</v>
      </c>
      <c r="M138" s="14" t="s">
        <v>357</v>
      </c>
      <c r="N138" s="11">
        <v>1433500</v>
      </c>
      <c r="O138" s="494">
        <v>720</v>
      </c>
      <c r="P138" s="457">
        <v>1433500</v>
      </c>
      <c r="Q138" s="457">
        <f>+N138-P138</f>
        <v>0</v>
      </c>
      <c r="R138" s="437" t="s">
        <v>37</v>
      </c>
      <c r="S138" s="411" t="s">
        <v>469</v>
      </c>
      <c r="T138" s="223" t="s">
        <v>440</v>
      </c>
      <c r="U138" s="223" t="s">
        <v>446</v>
      </c>
      <c r="V138" s="180"/>
      <c r="W138" s="186">
        <v>44104</v>
      </c>
      <c r="X138" s="180" t="s">
        <v>447</v>
      </c>
      <c r="Y138" s="180"/>
      <c r="Z138" s="180"/>
      <c r="AA138" s="180"/>
      <c r="AB138" s="180"/>
      <c r="AC138" s="180"/>
      <c r="AD138" s="180"/>
      <c r="AE138" s="180"/>
    </row>
    <row r="139" spans="1:31" ht="18" customHeight="1" x14ac:dyDescent="0.25">
      <c r="A139" s="200" t="s">
        <v>22</v>
      </c>
      <c r="B139" s="12" t="s">
        <v>29</v>
      </c>
      <c r="C139" s="12" t="s">
        <v>29</v>
      </c>
      <c r="D139" s="12" t="s">
        <v>24</v>
      </c>
      <c r="E139" s="12" t="s">
        <v>41</v>
      </c>
      <c r="F139" s="12" t="s">
        <v>45</v>
      </c>
      <c r="G139" s="12"/>
      <c r="H139" s="12"/>
      <c r="I139" s="12"/>
      <c r="J139" s="12">
        <v>10</v>
      </c>
      <c r="K139" s="12">
        <v>278</v>
      </c>
      <c r="L139" s="8" t="str">
        <f>CONCATENATE(A139,"-",B139,"-",C139,"-",D139,"-",E139,"-",F139,"-",G139,"-",H139,"-",I139)</f>
        <v>A-02-02-01-004-005---</v>
      </c>
      <c r="M139" s="14" t="s">
        <v>316</v>
      </c>
      <c r="N139" s="11">
        <v>2000000</v>
      </c>
      <c r="O139" s="494"/>
      <c r="P139" s="457"/>
      <c r="Q139" s="457"/>
      <c r="R139" s="437" t="s">
        <v>17</v>
      </c>
      <c r="S139" s="411" t="s">
        <v>469</v>
      </c>
      <c r="T139" s="223" t="s">
        <v>937</v>
      </c>
      <c r="U139" s="223">
        <v>22</v>
      </c>
      <c r="V139" s="180" t="s">
        <v>917</v>
      </c>
      <c r="W139" s="186">
        <v>44104</v>
      </c>
      <c r="X139" s="180" t="s">
        <v>447</v>
      </c>
      <c r="Y139" s="180" t="s">
        <v>447</v>
      </c>
      <c r="Z139" s="180"/>
      <c r="AA139" s="186">
        <v>43847</v>
      </c>
      <c r="AB139" s="180"/>
      <c r="AC139" s="180"/>
      <c r="AD139" s="180"/>
      <c r="AE139" s="180"/>
    </row>
    <row r="140" spans="1:31" ht="18" customHeight="1" x14ac:dyDescent="0.25">
      <c r="A140" s="200" t="s">
        <v>22</v>
      </c>
      <c r="B140" s="12" t="s">
        <v>29</v>
      </c>
      <c r="C140" s="12" t="s">
        <v>29</v>
      </c>
      <c r="D140" s="12" t="s">
        <v>24</v>
      </c>
      <c r="E140" s="12" t="s">
        <v>41</v>
      </c>
      <c r="F140" s="12" t="s">
        <v>45</v>
      </c>
      <c r="G140" s="12"/>
      <c r="H140" s="12"/>
      <c r="I140" s="12"/>
      <c r="J140" s="15">
        <v>10</v>
      </c>
      <c r="K140" s="12"/>
      <c r="L140" s="8" t="str">
        <f t="shared" si="13"/>
        <v>A-02-02-01-004-005---</v>
      </c>
      <c r="M140" s="13" t="s">
        <v>26</v>
      </c>
      <c r="N140" s="10">
        <f>+N141</f>
        <v>8440007</v>
      </c>
      <c r="O140" s="494"/>
      <c r="P140" s="456"/>
      <c r="Q140" s="456"/>
      <c r="R140" s="437"/>
      <c r="S140" s="411"/>
      <c r="T140" s="223"/>
      <c r="U140" s="223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</row>
    <row r="141" spans="1:31" ht="62.25" customHeight="1" x14ac:dyDescent="0.25">
      <c r="A141" s="200" t="s">
        <v>22</v>
      </c>
      <c r="B141" s="12" t="s">
        <v>29</v>
      </c>
      <c r="C141" s="12" t="s">
        <v>29</v>
      </c>
      <c r="D141" s="12" t="s">
        <v>24</v>
      </c>
      <c r="E141" s="12" t="s">
        <v>41</v>
      </c>
      <c r="F141" s="12" t="s">
        <v>45</v>
      </c>
      <c r="G141" s="12"/>
      <c r="H141" s="12"/>
      <c r="I141" s="12"/>
      <c r="J141" s="12">
        <v>10</v>
      </c>
      <c r="K141" s="12">
        <v>277</v>
      </c>
      <c r="L141" s="8" t="str">
        <f>CONCATENATE(A141,"-",B141,"-",C141,"-",D141,"-",E141,"-",F141,"-",G141,"-",H141,"-",I141)</f>
        <v>A-02-02-01-004-005---</v>
      </c>
      <c r="M141" s="14" t="s">
        <v>411</v>
      </c>
      <c r="N141" s="11">
        <v>8440007</v>
      </c>
      <c r="O141" s="494"/>
      <c r="P141" s="457"/>
      <c r="Q141" s="457"/>
      <c r="R141" s="437" t="s">
        <v>70</v>
      </c>
      <c r="S141" s="412" t="s">
        <v>70</v>
      </c>
      <c r="T141" s="223" t="s">
        <v>440</v>
      </c>
      <c r="U141" s="223"/>
      <c r="V141" s="180" t="s">
        <v>946</v>
      </c>
      <c r="W141" s="180">
        <v>60</v>
      </c>
      <c r="X141" s="180"/>
      <c r="Y141" s="180"/>
      <c r="Z141" s="180"/>
      <c r="AA141" s="180"/>
      <c r="AB141" s="180"/>
      <c r="AC141" s="180"/>
      <c r="AD141" s="180"/>
      <c r="AE141" s="180"/>
    </row>
    <row r="142" spans="1:31" ht="18" customHeight="1" x14ac:dyDescent="0.25">
      <c r="A142" s="200" t="s">
        <v>22</v>
      </c>
      <c r="B142" s="12" t="s">
        <v>29</v>
      </c>
      <c r="C142" s="12" t="s">
        <v>29</v>
      </c>
      <c r="D142" s="12" t="s">
        <v>24</v>
      </c>
      <c r="E142" s="12" t="s">
        <v>41</v>
      </c>
      <c r="F142" s="12" t="s">
        <v>49</v>
      </c>
      <c r="G142" s="12"/>
      <c r="H142" s="12"/>
      <c r="I142" s="12"/>
      <c r="J142" s="15">
        <v>10</v>
      </c>
      <c r="K142" s="12"/>
      <c r="L142" s="8" t="str">
        <f t="shared" ref="L142" si="14">CONCATENATE(A142,"-",B142,"-",C142,"-",D142,"-",E142,"-",F142,"-",G142,"-",H142,"-",I142)</f>
        <v>A-02-02-01-004-006---</v>
      </c>
      <c r="M142" s="14" t="s">
        <v>355</v>
      </c>
      <c r="N142" s="10">
        <f>SUM(N143:N144)</f>
        <v>156619996</v>
      </c>
      <c r="O142" s="494"/>
      <c r="P142" s="456"/>
      <c r="Q142" s="456"/>
      <c r="R142" s="437"/>
      <c r="S142" s="411"/>
      <c r="T142" s="223"/>
      <c r="U142" s="223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</row>
    <row r="143" spans="1:31" ht="33" customHeight="1" x14ac:dyDescent="0.25">
      <c r="A143" s="200" t="s">
        <v>22</v>
      </c>
      <c r="B143" s="12" t="s">
        <v>29</v>
      </c>
      <c r="C143" s="12" t="s">
        <v>29</v>
      </c>
      <c r="D143" s="12" t="s">
        <v>24</v>
      </c>
      <c r="E143" s="12" t="s">
        <v>41</v>
      </c>
      <c r="F143" s="12" t="s">
        <v>49</v>
      </c>
      <c r="G143" s="12"/>
      <c r="H143" s="12"/>
      <c r="I143" s="12"/>
      <c r="J143" s="15">
        <v>10</v>
      </c>
      <c r="K143" s="12">
        <v>279</v>
      </c>
      <c r="L143" s="8" t="str">
        <f>CONCATENATE(A143,"-",B143,"-",C143,"-",D143,"-",E143,"-",F143,"-",G143,"-",H143,"-",I143)</f>
        <v>A-02-02-01-004-006---</v>
      </c>
      <c r="M143" s="14" t="s">
        <v>258</v>
      </c>
      <c r="N143" s="11">
        <v>30000000</v>
      </c>
      <c r="O143" s="494"/>
      <c r="P143" s="457"/>
      <c r="Q143" s="457"/>
      <c r="R143" s="437" t="s">
        <v>48</v>
      </c>
      <c r="S143" s="412" t="s">
        <v>48</v>
      </c>
      <c r="T143" s="223" t="s">
        <v>440</v>
      </c>
      <c r="U143" s="223">
        <v>23</v>
      </c>
      <c r="V143" s="180" t="s">
        <v>936</v>
      </c>
      <c r="W143" s="180">
        <v>45</v>
      </c>
      <c r="X143" s="180" t="s">
        <v>455</v>
      </c>
      <c r="Y143" s="180" t="s">
        <v>455</v>
      </c>
      <c r="Z143" s="180" t="s">
        <v>455</v>
      </c>
      <c r="AA143" s="186">
        <v>43845</v>
      </c>
      <c r="AB143" s="180"/>
      <c r="AC143" s="180"/>
      <c r="AD143" s="180"/>
      <c r="AE143" s="180"/>
    </row>
    <row r="144" spans="1:31" ht="15.75" customHeight="1" x14ac:dyDescent="0.25">
      <c r="A144" s="200" t="s">
        <v>22</v>
      </c>
      <c r="B144" s="12" t="s">
        <v>29</v>
      </c>
      <c r="C144" s="12" t="s">
        <v>29</v>
      </c>
      <c r="D144" s="12" t="s">
        <v>24</v>
      </c>
      <c r="E144" s="12" t="s">
        <v>41</v>
      </c>
      <c r="F144" s="12" t="s">
        <v>49</v>
      </c>
      <c r="G144" s="12"/>
      <c r="H144" s="12"/>
      <c r="I144" s="12"/>
      <c r="J144" s="15">
        <v>10</v>
      </c>
      <c r="K144" s="12"/>
      <c r="L144" s="8" t="str">
        <f t="shared" ref="L144:L148" si="15">CONCATENATE(A144,"-",B144,"-",C144,"-",D144,"-",E144,"-",F144,"-",G144,"-",H144,"-",I144)</f>
        <v>A-02-02-01-004-006---</v>
      </c>
      <c r="M144" s="13" t="s">
        <v>26</v>
      </c>
      <c r="N144" s="10">
        <f>SUM(N145:N146)</f>
        <v>126619996</v>
      </c>
      <c r="O144" s="494"/>
      <c r="P144" s="456"/>
      <c r="Q144" s="456"/>
      <c r="R144" s="437"/>
      <c r="S144" s="411"/>
      <c r="T144" s="223"/>
      <c r="U144" s="223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</row>
    <row r="145" spans="1:31" ht="52.5" customHeight="1" x14ac:dyDescent="0.25">
      <c r="A145" s="200" t="s">
        <v>22</v>
      </c>
      <c r="B145" s="12" t="s">
        <v>29</v>
      </c>
      <c r="C145" s="12" t="s">
        <v>29</v>
      </c>
      <c r="D145" s="12" t="s">
        <v>24</v>
      </c>
      <c r="E145" s="12" t="s">
        <v>41</v>
      </c>
      <c r="F145" s="12" t="s">
        <v>49</v>
      </c>
      <c r="G145" s="12"/>
      <c r="H145" s="12"/>
      <c r="I145" s="12"/>
      <c r="J145" s="12">
        <v>10</v>
      </c>
      <c r="K145" s="12">
        <v>280</v>
      </c>
      <c r="L145" s="8" t="str">
        <f t="shared" si="15"/>
        <v>A-02-02-01-004-006---</v>
      </c>
      <c r="M145" s="14" t="s">
        <v>359</v>
      </c>
      <c r="N145" s="11">
        <v>113619996</v>
      </c>
      <c r="O145" s="494"/>
      <c r="P145" s="457"/>
      <c r="Q145" s="457"/>
      <c r="R145" s="437" t="s">
        <v>70</v>
      </c>
      <c r="S145" s="412" t="s">
        <v>70</v>
      </c>
      <c r="T145" s="223" t="s">
        <v>440</v>
      </c>
      <c r="U145" s="223"/>
      <c r="V145" s="180" t="s">
        <v>946</v>
      </c>
      <c r="W145" s="180">
        <v>60</v>
      </c>
      <c r="X145" s="180"/>
      <c r="Y145" s="180"/>
      <c r="Z145" s="180"/>
      <c r="AA145" s="180"/>
      <c r="AB145" s="180"/>
      <c r="AC145" s="180"/>
      <c r="AD145" s="180"/>
      <c r="AE145" s="180"/>
    </row>
    <row r="146" spans="1:31" ht="52.5" customHeight="1" x14ac:dyDescent="0.25">
      <c r="A146" s="200" t="s">
        <v>22</v>
      </c>
      <c r="B146" s="12" t="s">
        <v>29</v>
      </c>
      <c r="C146" s="12" t="s">
        <v>29</v>
      </c>
      <c r="D146" s="12" t="s">
        <v>24</v>
      </c>
      <c r="E146" s="12" t="s">
        <v>41</v>
      </c>
      <c r="F146" s="12" t="s">
        <v>49</v>
      </c>
      <c r="G146" s="12"/>
      <c r="H146" s="12"/>
      <c r="I146" s="12"/>
      <c r="J146" s="12">
        <v>10</v>
      </c>
      <c r="K146" s="12">
        <v>281</v>
      </c>
      <c r="L146" s="8" t="str">
        <f t="shared" si="15"/>
        <v>A-02-02-01-004-006---</v>
      </c>
      <c r="M146" s="14" t="s">
        <v>360</v>
      </c>
      <c r="N146" s="11">
        <v>13000000</v>
      </c>
      <c r="O146" s="494"/>
      <c r="P146" s="457"/>
      <c r="Q146" s="457"/>
      <c r="R146" s="437" t="s">
        <v>16</v>
      </c>
      <c r="S146" s="412" t="s">
        <v>16</v>
      </c>
      <c r="T146" s="223" t="s">
        <v>440</v>
      </c>
      <c r="U146" s="223"/>
      <c r="V146" s="180" t="s">
        <v>946</v>
      </c>
      <c r="W146" s="180">
        <v>60</v>
      </c>
      <c r="X146" s="180"/>
      <c r="Y146" s="180"/>
      <c r="Z146" s="180"/>
      <c r="AA146" s="180"/>
      <c r="AB146" s="180"/>
      <c r="AC146" s="180"/>
      <c r="AD146" s="180"/>
      <c r="AE146" s="180"/>
    </row>
    <row r="147" spans="1:31" ht="18" customHeight="1" x14ac:dyDescent="0.25">
      <c r="A147" s="200" t="s">
        <v>22</v>
      </c>
      <c r="B147" s="12" t="s">
        <v>29</v>
      </c>
      <c r="C147" s="12" t="s">
        <v>29</v>
      </c>
      <c r="D147" s="12" t="s">
        <v>24</v>
      </c>
      <c r="E147" s="12" t="s">
        <v>41</v>
      </c>
      <c r="F147" s="12" t="s">
        <v>47</v>
      </c>
      <c r="G147" s="12"/>
      <c r="H147" s="12"/>
      <c r="I147" s="12"/>
      <c r="J147" s="15">
        <v>10</v>
      </c>
      <c r="K147" s="12"/>
      <c r="L147" s="8" t="str">
        <f t="shared" si="15"/>
        <v>A-02-02-01-004-007---</v>
      </c>
      <c r="M147" s="14" t="s">
        <v>1048</v>
      </c>
      <c r="N147" s="10">
        <f>SUM(N148:N151)</f>
        <v>86864317</v>
      </c>
      <c r="O147" s="494"/>
      <c r="P147" s="456"/>
      <c r="Q147" s="456"/>
      <c r="R147" s="437"/>
      <c r="S147" s="411"/>
      <c r="T147" s="223"/>
      <c r="U147" s="223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</row>
    <row r="148" spans="1:31" ht="35.25" customHeight="1" x14ac:dyDescent="0.25">
      <c r="A148" s="200" t="s">
        <v>22</v>
      </c>
      <c r="B148" s="12" t="s">
        <v>29</v>
      </c>
      <c r="C148" s="12" t="s">
        <v>29</v>
      </c>
      <c r="D148" s="12" t="s">
        <v>24</v>
      </c>
      <c r="E148" s="12" t="s">
        <v>41</v>
      </c>
      <c r="F148" s="12" t="s">
        <v>47</v>
      </c>
      <c r="G148" s="12"/>
      <c r="H148" s="12"/>
      <c r="I148" s="12"/>
      <c r="J148" s="12">
        <v>10</v>
      </c>
      <c r="K148" s="12">
        <v>282</v>
      </c>
      <c r="L148" s="8" t="str">
        <f t="shared" si="15"/>
        <v>A-02-02-01-004-007---</v>
      </c>
      <c r="M148" s="14" t="s">
        <v>358</v>
      </c>
      <c r="N148" s="11">
        <v>444340</v>
      </c>
      <c r="O148" s="494">
        <v>720</v>
      </c>
      <c r="P148" s="457">
        <v>444340</v>
      </c>
      <c r="Q148" s="457">
        <f>+N148-P148</f>
        <v>0</v>
      </c>
      <c r="R148" s="437" t="s">
        <v>37</v>
      </c>
      <c r="S148" s="411" t="s">
        <v>469</v>
      </c>
      <c r="T148" s="223"/>
      <c r="U148" s="223" t="s">
        <v>446</v>
      </c>
      <c r="V148" s="180"/>
      <c r="W148" s="186">
        <v>44104</v>
      </c>
      <c r="X148" s="180" t="s">
        <v>447</v>
      </c>
      <c r="Y148" s="180"/>
      <c r="Z148" s="180"/>
      <c r="AA148" s="180"/>
      <c r="AB148" s="180"/>
      <c r="AC148" s="180"/>
      <c r="AD148" s="180"/>
      <c r="AE148" s="180"/>
    </row>
    <row r="149" spans="1:31" x14ac:dyDescent="0.25">
      <c r="A149" s="200" t="s">
        <v>22</v>
      </c>
      <c r="B149" s="12" t="s">
        <v>29</v>
      </c>
      <c r="C149" s="12" t="s">
        <v>29</v>
      </c>
      <c r="D149" s="12" t="s">
        <v>24</v>
      </c>
      <c r="E149" s="12" t="s">
        <v>41</v>
      </c>
      <c r="F149" s="12" t="s">
        <v>47</v>
      </c>
      <c r="G149" s="12"/>
      <c r="H149" s="12"/>
      <c r="I149" s="12"/>
      <c r="J149" s="12">
        <v>10</v>
      </c>
      <c r="K149" s="12">
        <v>283</v>
      </c>
      <c r="L149" s="8" t="str">
        <f>CONCATENATE(A149,"-",B149,"-",C149,"-",D149,"-",E149,"-",F149,"-",G149,"-",H149,"-",I149)</f>
        <v>A-02-02-01-004-007---</v>
      </c>
      <c r="M149" s="14" t="s">
        <v>92</v>
      </c>
      <c r="N149" s="11">
        <v>75000000</v>
      </c>
      <c r="O149" s="494"/>
      <c r="P149" s="457"/>
      <c r="Q149" s="457"/>
      <c r="R149" s="437" t="s">
        <v>37</v>
      </c>
      <c r="S149" s="412" t="s">
        <v>452</v>
      </c>
      <c r="T149" s="223" t="s">
        <v>440</v>
      </c>
      <c r="U149" s="223">
        <v>24</v>
      </c>
      <c r="V149" s="180" t="s">
        <v>917</v>
      </c>
      <c r="W149" s="180">
        <v>360</v>
      </c>
      <c r="X149" s="180" t="s">
        <v>455</v>
      </c>
      <c r="Y149" s="180" t="s">
        <v>455</v>
      </c>
      <c r="Z149" s="180" t="s">
        <v>455</v>
      </c>
      <c r="AA149" s="186">
        <v>43819</v>
      </c>
      <c r="AB149" s="180"/>
      <c r="AC149" s="180"/>
      <c r="AD149" s="180"/>
      <c r="AE149" s="180"/>
    </row>
    <row r="150" spans="1:31" ht="18" customHeight="1" x14ac:dyDescent="0.25">
      <c r="A150" s="200" t="s">
        <v>22</v>
      </c>
      <c r="B150" s="12" t="s">
        <v>29</v>
      </c>
      <c r="C150" s="12" t="s">
        <v>29</v>
      </c>
      <c r="D150" s="12" t="s">
        <v>24</v>
      </c>
      <c r="E150" s="12" t="s">
        <v>41</v>
      </c>
      <c r="F150" s="12" t="s">
        <v>47</v>
      </c>
      <c r="G150" s="12"/>
      <c r="H150" s="12"/>
      <c r="I150" s="12"/>
      <c r="J150" s="12">
        <v>10</v>
      </c>
      <c r="K150" s="12">
        <v>284</v>
      </c>
      <c r="L150" s="8" t="str">
        <f>CONCATENATE(A150,"-",B150,"-",C150,"-",D150,"-",E150,"-",F150,"-",G150,"-",H150,"-",I150)</f>
        <v>A-02-02-01-004-007---</v>
      </c>
      <c r="M150" s="14" t="s">
        <v>259</v>
      </c>
      <c r="N150" s="11">
        <v>7200000</v>
      </c>
      <c r="O150" s="494"/>
      <c r="P150" s="457"/>
      <c r="Q150" s="457"/>
      <c r="R150" s="437" t="s">
        <v>39</v>
      </c>
      <c r="S150" s="411" t="s">
        <v>445</v>
      </c>
      <c r="T150" s="223" t="s">
        <v>440</v>
      </c>
      <c r="U150" s="223">
        <v>14</v>
      </c>
      <c r="V150" s="180" t="s">
        <v>935</v>
      </c>
      <c r="W150" s="180">
        <v>30</v>
      </c>
      <c r="X150" s="180" t="s">
        <v>455</v>
      </c>
      <c r="Y150" s="180" t="s">
        <v>455</v>
      </c>
      <c r="Z150" s="180" t="s">
        <v>455</v>
      </c>
      <c r="AA150" s="186">
        <v>43934</v>
      </c>
      <c r="AB150" s="180"/>
      <c r="AC150" s="180"/>
      <c r="AD150" s="180"/>
      <c r="AE150" s="180"/>
    </row>
    <row r="151" spans="1:31" ht="15.75" customHeight="1" x14ac:dyDescent="0.25">
      <c r="A151" s="200" t="s">
        <v>22</v>
      </c>
      <c r="B151" s="12" t="s">
        <v>29</v>
      </c>
      <c r="C151" s="12" t="s">
        <v>29</v>
      </c>
      <c r="D151" s="12" t="s">
        <v>24</v>
      </c>
      <c r="E151" s="12" t="s">
        <v>41</v>
      </c>
      <c r="F151" s="12" t="s">
        <v>47</v>
      </c>
      <c r="G151" s="12"/>
      <c r="H151" s="12"/>
      <c r="I151" s="12"/>
      <c r="J151" s="15">
        <v>10</v>
      </c>
      <c r="K151" s="12"/>
      <c r="L151" s="8" t="str">
        <f t="shared" ref="L151:L153" si="16">CONCATENATE(A151,"-",B151,"-",C151,"-",D151,"-",E151,"-",F151,"-",G151,"-",H151,"-",I151)</f>
        <v>A-02-02-01-004-007---</v>
      </c>
      <c r="M151" s="13" t="s">
        <v>26</v>
      </c>
      <c r="N151" s="10">
        <f>SUM(N152)</f>
        <v>4219977</v>
      </c>
      <c r="O151" s="494"/>
      <c r="P151" s="456"/>
      <c r="Q151" s="456"/>
      <c r="R151" s="437"/>
      <c r="S151" s="411"/>
      <c r="T151" s="223"/>
      <c r="U151" s="223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</row>
    <row r="152" spans="1:31" ht="52.5" customHeight="1" x14ac:dyDescent="0.25">
      <c r="A152" s="200" t="s">
        <v>22</v>
      </c>
      <c r="B152" s="12" t="s">
        <v>29</v>
      </c>
      <c r="C152" s="12" t="s">
        <v>29</v>
      </c>
      <c r="D152" s="12" t="s">
        <v>24</v>
      </c>
      <c r="E152" s="12" t="s">
        <v>41</v>
      </c>
      <c r="F152" s="12" t="s">
        <v>47</v>
      </c>
      <c r="G152" s="12"/>
      <c r="H152" s="12"/>
      <c r="I152" s="12"/>
      <c r="J152" s="12">
        <v>10</v>
      </c>
      <c r="K152" s="12">
        <v>285</v>
      </c>
      <c r="L152" s="8" t="str">
        <f t="shared" si="16"/>
        <v>A-02-02-01-004-007---</v>
      </c>
      <c r="M152" s="14" t="s">
        <v>412</v>
      </c>
      <c r="N152" s="11">
        <v>4219977</v>
      </c>
      <c r="O152" s="494"/>
      <c r="P152" s="457"/>
      <c r="Q152" s="457"/>
      <c r="R152" s="437" t="s">
        <v>70</v>
      </c>
      <c r="S152" s="412" t="s">
        <v>70</v>
      </c>
      <c r="T152" s="223" t="s">
        <v>440</v>
      </c>
      <c r="U152" s="223"/>
      <c r="V152" s="180" t="s">
        <v>946</v>
      </c>
      <c r="W152" s="180">
        <v>60</v>
      </c>
      <c r="X152" s="180"/>
      <c r="Y152" s="180"/>
      <c r="Z152" s="180"/>
      <c r="AA152" s="180"/>
      <c r="AB152" s="180"/>
      <c r="AC152" s="180"/>
      <c r="AD152" s="180"/>
      <c r="AE152" s="180"/>
    </row>
    <row r="153" spans="1:31" ht="30" customHeight="1" x14ac:dyDescent="0.25">
      <c r="A153" s="200" t="s">
        <v>22</v>
      </c>
      <c r="B153" s="12" t="s">
        <v>29</v>
      </c>
      <c r="C153" s="12" t="s">
        <v>29</v>
      </c>
      <c r="D153" s="12" t="s">
        <v>24</v>
      </c>
      <c r="E153" s="12" t="s">
        <v>41</v>
      </c>
      <c r="F153" s="12" t="s">
        <v>35</v>
      </c>
      <c r="G153" s="12"/>
      <c r="H153" s="12"/>
      <c r="I153" s="12"/>
      <c r="J153" s="15">
        <v>10</v>
      </c>
      <c r="K153" s="12"/>
      <c r="L153" s="8" t="str">
        <f t="shared" si="16"/>
        <v>A-02-02-01-004-008---</v>
      </c>
      <c r="M153" s="14" t="s">
        <v>356</v>
      </c>
      <c r="N153" s="10">
        <f>+N154</f>
        <v>20000000</v>
      </c>
      <c r="O153" s="494"/>
      <c r="P153" s="456"/>
      <c r="Q153" s="456"/>
      <c r="R153" s="437"/>
      <c r="S153" s="411"/>
      <c r="T153" s="223"/>
      <c r="U153" s="223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</row>
    <row r="154" spans="1:31" ht="33" x14ac:dyDescent="0.25">
      <c r="A154" s="200" t="s">
        <v>22</v>
      </c>
      <c r="B154" s="12" t="s">
        <v>29</v>
      </c>
      <c r="C154" s="12" t="s">
        <v>29</v>
      </c>
      <c r="D154" s="12" t="s">
        <v>24</v>
      </c>
      <c r="E154" s="12" t="s">
        <v>41</v>
      </c>
      <c r="F154" s="12" t="s">
        <v>35</v>
      </c>
      <c r="G154" s="12"/>
      <c r="H154" s="12"/>
      <c r="I154" s="12"/>
      <c r="J154" s="12">
        <v>10</v>
      </c>
      <c r="K154" s="12">
        <v>286</v>
      </c>
      <c r="L154" s="8" t="str">
        <f>CONCATENATE(A154,"-",B154,"-",C154,"-",D154,"-",E154,"-",F154,"-",G154,"-",H154,"-",I154)</f>
        <v>A-02-02-01-004-008---</v>
      </c>
      <c r="M154" s="14" t="s">
        <v>1053</v>
      </c>
      <c r="N154" s="11">
        <v>20000000</v>
      </c>
      <c r="O154" s="494"/>
      <c r="P154" s="457"/>
      <c r="Q154" s="457"/>
      <c r="R154" s="437" t="s">
        <v>27</v>
      </c>
      <c r="S154" s="411" t="s">
        <v>444</v>
      </c>
      <c r="T154" s="223" t="s">
        <v>439</v>
      </c>
      <c r="U154" s="223">
        <v>9</v>
      </c>
      <c r="V154" s="180" t="s">
        <v>916</v>
      </c>
      <c r="W154" s="180">
        <v>30</v>
      </c>
      <c r="X154" s="180" t="s">
        <v>455</v>
      </c>
      <c r="Y154" s="180" t="s">
        <v>455</v>
      </c>
      <c r="Z154" s="180" t="s">
        <v>455</v>
      </c>
      <c r="AA154" s="186">
        <v>43955</v>
      </c>
      <c r="AB154" s="180"/>
      <c r="AC154" s="180"/>
      <c r="AD154" s="180"/>
      <c r="AE154" s="180"/>
    </row>
    <row r="155" spans="1:31" s="68" customFormat="1" ht="19.5" customHeight="1" x14ac:dyDescent="0.25">
      <c r="A155" s="206" t="s">
        <v>22</v>
      </c>
      <c r="B155" s="114" t="s">
        <v>29</v>
      </c>
      <c r="C155" s="114" t="s">
        <v>29</v>
      </c>
      <c r="D155" s="114"/>
      <c r="E155" s="114"/>
      <c r="F155" s="114"/>
      <c r="G155" s="114"/>
      <c r="H155" s="114"/>
      <c r="I155" s="114"/>
      <c r="J155" s="114">
        <v>26</v>
      </c>
      <c r="K155" s="114"/>
      <c r="L155" s="115" t="str">
        <f t="shared" si="12"/>
        <v>A-02-02------</v>
      </c>
      <c r="M155" s="116" t="s">
        <v>52</v>
      </c>
      <c r="N155" s="117">
        <f>+N156+N365</f>
        <v>6784600000</v>
      </c>
      <c r="O155" s="498"/>
      <c r="P155" s="455"/>
      <c r="Q155" s="455"/>
      <c r="R155" s="439"/>
      <c r="S155" s="417"/>
      <c r="T155" s="223"/>
      <c r="U155" s="223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</row>
    <row r="156" spans="1:31" x14ac:dyDescent="0.25">
      <c r="A156" s="195" t="s">
        <v>22</v>
      </c>
      <c r="B156" s="66" t="s">
        <v>29</v>
      </c>
      <c r="C156" s="66" t="s">
        <v>29</v>
      </c>
      <c r="D156" s="66" t="s">
        <v>24</v>
      </c>
      <c r="E156" s="66"/>
      <c r="F156" s="66"/>
      <c r="G156" s="66"/>
      <c r="H156" s="66"/>
      <c r="I156" s="66"/>
      <c r="J156" s="66">
        <v>26</v>
      </c>
      <c r="K156" s="66"/>
      <c r="L156" s="67" t="str">
        <f t="shared" si="12"/>
        <v>A-02-02-01-----</v>
      </c>
      <c r="M156" s="13" t="s">
        <v>53</v>
      </c>
      <c r="N156" s="10">
        <f>+N157+N169</f>
        <v>3545462001</v>
      </c>
      <c r="O156" s="494"/>
      <c r="P156" s="456"/>
      <c r="Q156" s="456"/>
      <c r="R156" s="438"/>
      <c r="S156" s="418"/>
      <c r="T156" s="223"/>
      <c r="U156" s="223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</row>
    <row r="157" spans="1:31" ht="33" x14ac:dyDescent="0.25">
      <c r="A157" s="196" t="s">
        <v>22</v>
      </c>
      <c r="B157" s="15" t="s">
        <v>29</v>
      </c>
      <c r="C157" s="15" t="s">
        <v>29</v>
      </c>
      <c r="D157" s="15" t="s">
        <v>24</v>
      </c>
      <c r="E157" s="15" t="s">
        <v>33</v>
      </c>
      <c r="F157" s="15"/>
      <c r="G157" s="15"/>
      <c r="H157" s="15"/>
      <c r="I157" s="15"/>
      <c r="J157" s="15">
        <v>26</v>
      </c>
      <c r="K157" s="15"/>
      <c r="L157" s="8" t="str">
        <f t="shared" si="12"/>
        <v>A-02-02-01-003----</v>
      </c>
      <c r="M157" s="13" t="s">
        <v>68</v>
      </c>
      <c r="N157" s="10">
        <f>+N158+N166</f>
        <v>3228777232</v>
      </c>
      <c r="O157" s="494"/>
      <c r="P157" s="456"/>
      <c r="Q157" s="456"/>
      <c r="R157" s="437"/>
      <c r="S157" s="411"/>
      <c r="T157" s="223"/>
      <c r="U157" s="223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</row>
    <row r="158" spans="1:31" ht="33" x14ac:dyDescent="0.25">
      <c r="A158" s="200" t="s">
        <v>22</v>
      </c>
      <c r="B158" s="12" t="s">
        <v>29</v>
      </c>
      <c r="C158" s="12" t="s">
        <v>29</v>
      </c>
      <c r="D158" s="12" t="s">
        <v>24</v>
      </c>
      <c r="E158" s="12" t="s">
        <v>33</v>
      </c>
      <c r="F158" s="12" t="s">
        <v>50</v>
      </c>
      <c r="G158" s="12"/>
      <c r="H158" s="12"/>
      <c r="I158" s="12"/>
      <c r="J158" s="15">
        <v>26</v>
      </c>
      <c r="K158" s="12"/>
      <c r="L158" s="8" t="str">
        <f t="shared" si="12"/>
        <v>A-02-02-01-003-002---</v>
      </c>
      <c r="M158" s="14" t="s">
        <v>69</v>
      </c>
      <c r="N158" s="10">
        <f>+N159</f>
        <v>2517391121</v>
      </c>
      <c r="O158" s="494"/>
      <c r="P158" s="456"/>
      <c r="Q158" s="456"/>
      <c r="R158" s="437"/>
      <c r="S158" s="411"/>
      <c r="T158" s="223"/>
      <c r="U158" s="223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</row>
    <row r="159" spans="1:31" x14ac:dyDescent="0.25">
      <c r="A159" s="200" t="s">
        <v>22</v>
      </c>
      <c r="B159" s="12" t="s">
        <v>29</v>
      </c>
      <c r="C159" s="12" t="s">
        <v>29</v>
      </c>
      <c r="D159" s="12" t="s">
        <v>24</v>
      </c>
      <c r="E159" s="12" t="s">
        <v>33</v>
      </c>
      <c r="F159" s="12" t="s">
        <v>50</v>
      </c>
      <c r="G159" s="12"/>
      <c r="H159" s="12"/>
      <c r="I159" s="12"/>
      <c r="J159" s="15">
        <v>26</v>
      </c>
      <c r="K159" s="12"/>
      <c r="L159" s="8" t="str">
        <f t="shared" si="12"/>
        <v>A-02-02-01-003-002---</v>
      </c>
      <c r="M159" s="13" t="s">
        <v>26</v>
      </c>
      <c r="N159" s="10">
        <f>SUM(N160:N165)</f>
        <v>2517391121</v>
      </c>
      <c r="O159" s="494"/>
      <c r="P159" s="456"/>
      <c r="Q159" s="456"/>
      <c r="R159" s="437"/>
      <c r="S159" s="411"/>
      <c r="T159" s="223"/>
      <c r="U159" s="223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</row>
    <row r="160" spans="1:31" ht="60.75" customHeight="1" x14ac:dyDescent="0.25">
      <c r="A160" s="200" t="s">
        <v>22</v>
      </c>
      <c r="B160" s="12" t="s">
        <v>29</v>
      </c>
      <c r="C160" s="12" t="s">
        <v>29</v>
      </c>
      <c r="D160" s="12" t="s">
        <v>24</v>
      </c>
      <c r="E160" s="12" t="s">
        <v>33</v>
      </c>
      <c r="F160" s="12" t="s">
        <v>50</v>
      </c>
      <c r="G160" s="12"/>
      <c r="H160" s="12"/>
      <c r="I160" s="12"/>
      <c r="J160" s="12">
        <v>26</v>
      </c>
      <c r="K160" s="12">
        <v>287</v>
      </c>
      <c r="L160" s="8" t="str">
        <f t="shared" si="12"/>
        <v>A-02-02-01-003-002---</v>
      </c>
      <c r="M160" s="14" t="s">
        <v>400</v>
      </c>
      <c r="N160" s="11">
        <v>738962339</v>
      </c>
      <c r="O160" s="494"/>
      <c r="P160" s="457"/>
      <c r="Q160" s="457"/>
      <c r="R160" s="437" t="s">
        <v>44</v>
      </c>
      <c r="S160" s="412" t="s">
        <v>44</v>
      </c>
      <c r="T160" s="223" t="s">
        <v>440</v>
      </c>
      <c r="U160" s="223"/>
      <c r="V160" s="180" t="s">
        <v>946</v>
      </c>
      <c r="W160" s="180">
        <v>60</v>
      </c>
      <c r="X160" s="180"/>
      <c r="Y160" s="180"/>
      <c r="Z160" s="180"/>
      <c r="AA160" s="180"/>
      <c r="AB160" s="180"/>
      <c r="AC160" s="180"/>
      <c r="AD160" s="180"/>
      <c r="AE160" s="180"/>
    </row>
    <row r="161" spans="1:31" ht="51" customHeight="1" x14ac:dyDescent="0.25">
      <c r="A161" s="200" t="s">
        <v>22</v>
      </c>
      <c r="B161" s="12" t="s">
        <v>29</v>
      </c>
      <c r="C161" s="12" t="s">
        <v>29</v>
      </c>
      <c r="D161" s="12" t="s">
        <v>24</v>
      </c>
      <c r="E161" s="12" t="s">
        <v>33</v>
      </c>
      <c r="F161" s="12" t="s">
        <v>50</v>
      </c>
      <c r="G161" s="12"/>
      <c r="H161" s="12"/>
      <c r="I161" s="12"/>
      <c r="J161" s="12">
        <v>26</v>
      </c>
      <c r="K161" s="12">
        <v>288</v>
      </c>
      <c r="L161" s="8" t="str">
        <f t="shared" si="12"/>
        <v>A-02-02-01-003-002---</v>
      </c>
      <c r="M161" s="14" t="s">
        <v>260</v>
      </c>
      <c r="N161" s="11">
        <v>158414830</v>
      </c>
      <c r="O161" s="494"/>
      <c r="P161" s="457"/>
      <c r="Q161" s="457"/>
      <c r="R161" s="437" t="s">
        <v>28</v>
      </c>
      <c r="S161" s="412" t="s">
        <v>44</v>
      </c>
      <c r="T161" s="223" t="s">
        <v>440</v>
      </c>
      <c r="U161" s="223"/>
      <c r="V161" s="180" t="s">
        <v>1068</v>
      </c>
      <c r="W161" s="180">
        <v>60</v>
      </c>
      <c r="X161" s="180"/>
      <c r="Y161" s="180"/>
      <c r="Z161" s="180"/>
      <c r="AA161" s="180"/>
      <c r="AB161" s="180"/>
      <c r="AC161" s="180"/>
      <c r="AD161" s="180"/>
      <c r="AE161" s="180"/>
    </row>
    <row r="162" spans="1:31" ht="45" customHeight="1" x14ac:dyDescent="0.25">
      <c r="A162" s="200" t="s">
        <v>22</v>
      </c>
      <c r="B162" s="12" t="s">
        <v>29</v>
      </c>
      <c r="C162" s="12" t="s">
        <v>29</v>
      </c>
      <c r="D162" s="12" t="s">
        <v>24</v>
      </c>
      <c r="E162" s="12" t="s">
        <v>33</v>
      </c>
      <c r="F162" s="12" t="s">
        <v>50</v>
      </c>
      <c r="G162" s="12"/>
      <c r="H162" s="12"/>
      <c r="I162" s="12"/>
      <c r="J162" s="12">
        <v>26</v>
      </c>
      <c r="K162" s="12">
        <v>289</v>
      </c>
      <c r="L162" s="8" t="str">
        <f t="shared" si="12"/>
        <v>A-02-02-01-003-002---</v>
      </c>
      <c r="M162" s="14" t="s">
        <v>71</v>
      </c>
      <c r="N162" s="11">
        <v>380000000</v>
      </c>
      <c r="O162" s="494"/>
      <c r="P162" s="457"/>
      <c r="Q162" s="457"/>
      <c r="R162" s="437" t="s">
        <v>28</v>
      </c>
      <c r="S162" s="412" t="s">
        <v>44</v>
      </c>
      <c r="T162" s="223" t="s">
        <v>440</v>
      </c>
      <c r="U162" s="223"/>
      <c r="V162" s="180" t="s">
        <v>1068</v>
      </c>
      <c r="W162" s="180">
        <v>60</v>
      </c>
      <c r="X162" s="180"/>
      <c r="Y162" s="180"/>
      <c r="Z162" s="180"/>
      <c r="AA162" s="180"/>
      <c r="AB162" s="180"/>
      <c r="AC162" s="180"/>
      <c r="AD162" s="180"/>
      <c r="AE162" s="180"/>
    </row>
    <row r="163" spans="1:31" ht="49.5" x14ac:dyDescent="0.25">
      <c r="A163" s="200" t="s">
        <v>22</v>
      </c>
      <c r="B163" s="12" t="s">
        <v>29</v>
      </c>
      <c r="C163" s="12" t="s">
        <v>29</v>
      </c>
      <c r="D163" s="12" t="s">
        <v>24</v>
      </c>
      <c r="E163" s="12" t="s">
        <v>33</v>
      </c>
      <c r="F163" s="12" t="s">
        <v>50</v>
      </c>
      <c r="G163" s="12"/>
      <c r="H163" s="12"/>
      <c r="I163" s="12"/>
      <c r="J163" s="12">
        <v>26</v>
      </c>
      <c r="K163" s="12">
        <v>290</v>
      </c>
      <c r="L163" s="8" t="str">
        <f t="shared" si="12"/>
        <v>A-02-02-01-003-002---</v>
      </c>
      <c r="M163" s="14" t="s">
        <v>72</v>
      </c>
      <c r="N163" s="11">
        <v>130000000</v>
      </c>
      <c r="O163" s="494"/>
      <c r="P163" s="457"/>
      <c r="Q163" s="457"/>
      <c r="R163" s="437" t="s">
        <v>28</v>
      </c>
      <c r="S163" s="412" t="s">
        <v>44</v>
      </c>
      <c r="T163" s="223" t="s">
        <v>440</v>
      </c>
      <c r="U163" s="223"/>
      <c r="V163" s="180" t="s">
        <v>1068</v>
      </c>
      <c r="W163" s="180">
        <v>60</v>
      </c>
      <c r="X163" s="180"/>
      <c r="Y163" s="180"/>
      <c r="Z163" s="180"/>
      <c r="AA163" s="180"/>
      <c r="AB163" s="180"/>
      <c r="AC163" s="180"/>
      <c r="AD163" s="180"/>
      <c r="AE163" s="180"/>
    </row>
    <row r="164" spans="1:31" x14ac:dyDescent="0.25">
      <c r="A164" s="200" t="s">
        <v>22</v>
      </c>
      <c r="B164" s="12" t="s">
        <v>29</v>
      </c>
      <c r="C164" s="12" t="s">
        <v>29</v>
      </c>
      <c r="D164" s="12" t="s">
        <v>24</v>
      </c>
      <c r="E164" s="12" t="s">
        <v>33</v>
      </c>
      <c r="F164" s="12" t="s">
        <v>50</v>
      </c>
      <c r="G164" s="12"/>
      <c r="H164" s="12"/>
      <c r="I164" s="12"/>
      <c r="J164" s="12">
        <v>26</v>
      </c>
      <c r="K164" s="12">
        <v>291</v>
      </c>
      <c r="L164" s="8" t="str">
        <f t="shared" si="12"/>
        <v>A-02-02-01-003-002---</v>
      </c>
      <c r="M164" s="14" t="s">
        <v>1054</v>
      </c>
      <c r="N164" s="11">
        <v>104281952</v>
      </c>
      <c r="O164" s="494"/>
      <c r="P164" s="457"/>
      <c r="Q164" s="457"/>
      <c r="R164" s="437" t="s">
        <v>28</v>
      </c>
      <c r="S164" s="412" t="s">
        <v>44</v>
      </c>
      <c r="T164" s="223" t="s">
        <v>440</v>
      </c>
      <c r="U164" s="223"/>
      <c r="V164" s="180" t="s">
        <v>1068</v>
      </c>
      <c r="W164" s="180">
        <v>60</v>
      </c>
      <c r="X164" s="180"/>
      <c r="Y164" s="180"/>
      <c r="Z164" s="180"/>
      <c r="AA164" s="180"/>
      <c r="AB164" s="180"/>
      <c r="AC164" s="180"/>
      <c r="AD164" s="180"/>
      <c r="AE164" s="180"/>
    </row>
    <row r="165" spans="1:31" ht="49.5" x14ac:dyDescent="0.25">
      <c r="A165" s="200" t="s">
        <v>22</v>
      </c>
      <c r="B165" s="12" t="s">
        <v>29</v>
      </c>
      <c r="C165" s="12" t="s">
        <v>29</v>
      </c>
      <c r="D165" s="12" t="s">
        <v>24</v>
      </c>
      <c r="E165" s="12" t="s">
        <v>33</v>
      </c>
      <c r="F165" s="12" t="s">
        <v>50</v>
      </c>
      <c r="G165" s="12"/>
      <c r="H165" s="12"/>
      <c r="I165" s="12"/>
      <c r="J165" s="12">
        <v>26</v>
      </c>
      <c r="K165" s="12">
        <v>292</v>
      </c>
      <c r="L165" s="8" t="str">
        <f t="shared" si="12"/>
        <v>A-02-02-01-003-002---</v>
      </c>
      <c r="M165" s="14" t="s">
        <v>1037</v>
      </c>
      <c r="N165" s="11">
        <v>1005732000</v>
      </c>
      <c r="O165" s="494"/>
      <c r="P165" s="457"/>
      <c r="Q165" s="457"/>
      <c r="R165" s="437" t="s">
        <v>28</v>
      </c>
      <c r="S165" s="412" t="s">
        <v>44</v>
      </c>
      <c r="T165" s="223" t="s">
        <v>440</v>
      </c>
      <c r="U165" s="223"/>
      <c r="V165" s="180" t="s">
        <v>1068</v>
      </c>
      <c r="W165" s="180">
        <v>60</v>
      </c>
      <c r="X165" s="180"/>
      <c r="Y165" s="180"/>
      <c r="Z165" s="180"/>
      <c r="AA165" s="180"/>
      <c r="AB165" s="180"/>
      <c r="AC165" s="180"/>
      <c r="AD165" s="180"/>
      <c r="AE165" s="180"/>
    </row>
    <row r="166" spans="1:31" ht="33" x14ac:dyDescent="0.25">
      <c r="A166" s="200" t="s">
        <v>22</v>
      </c>
      <c r="B166" s="12" t="s">
        <v>29</v>
      </c>
      <c r="C166" s="12" t="s">
        <v>29</v>
      </c>
      <c r="D166" s="12" t="s">
        <v>24</v>
      </c>
      <c r="E166" s="12" t="s">
        <v>33</v>
      </c>
      <c r="F166" s="12" t="s">
        <v>33</v>
      </c>
      <c r="G166" s="12"/>
      <c r="H166" s="12"/>
      <c r="I166" s="12"/>
      <c r="J166" s="15">
        <v>26</v>
      </c>
      <c r="K166" s="12"/>
      <c r="L166" s="8" t="str">
        <f t="shared" si="12"/>
        <v>A-02-02-01-003-003---</v>
      </c>
      <c r="M166" s="14" t="s">
        <v>343</v>
      </c>
      <c r="N166" s="10">
        <f>+N167</f>
        <v>711386111</v>
      </c>
      <c r="O166" s="494"/>
      <c r="P166" s="456"/>
      <c r="Q166" s="456"/>
      <c r="R166" s="437"/>
      <c r="S166" s="411"/>
      <c r="T166" s="223"/>
      <c r="U166" s="223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</row>
    <row r="167" spans="1:31" x14ac:dyDescent="0.25">
      <c r="A167" s="200" t="s">
        <v>22</v>
      </c>
      <c r="B167" s="12" t="s">
        <v>29</v>
      </c>
      <c r="C167" s="12" t="s">
        <v>29</v>
      </c>
      <c r="D167" s="12" t="s">
        <v>24</v>
      </c>
      <c r="E167" s="12" t="s">
        <v>33</v>
      </c>
      <c r="F167" s="12" t="s">
        <v>33</v>
      </c>
      <c r="G167" s="12"/>
      <c r="H167" s="12"/>
      <c r="I167" s="12"/>
      <c r="J167" s="15">
        <v>26</v>
      </c>
      <c r="K167" s="12"/>
      <c r="L167" s="8" t="str">
        <f t="shared" si="12"/>
        <v>A-02-02-01-003-003---</v>
      </c>
      <c r="M167" s="13" t="s">
        <v>26</v>
      </c>
      <c r="N167" s="10">
        <f>+N168</f>
        <v>711386111</v>
      </c>
      <c r="O167" s="494"/>
      <c r="P167" s="456"/>
      <c r="Q167" s="456"/>
      <c r="R167" s="437"/>
      <c r="S167" s="411"/>
      <c r="T167" s="223"/>
      <c r="U167" s="223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</row>
    <row r="168" spans="1:31" ht="39" customHeight="1" x14ac:dyDescent="0.25">
      <c r="A168" s="200" t="s">
        <v>22</v>
      </c>
      <c r="B168" s="12" t="s">
        <v>29</v>
      </c>
      <c r="C168" s="12" t="s">
        <v>29</v>
      </c>
      <c r="D168" s="12" t="s">
        <v>24</v>
      </c>
      <c r="E168" s="12" t="s">
        <v>33</v>
      </c>
      <c r="F168" s="12" t="s">
        <v>33</v>
      </c>
      <c r="G168" s="12"/>
      <c r="H168" s="12"/>
      <c r="I168" s="12"/>
      <c r="J168" s="15">
        <v>26</v>
      </c>
      <c r="K168" s="12">
        <v>293</v>
      </c>
      <c r="L168" s="8" t="str">
        <f t="shared" si="12"/>
        <v>A-02-02-01-003-003---</v>
      </c>
      <c r="M168" s="14" t="s">
        <v>401</v>
      </c>
      <c r="N168" s="11">
        <v>711386111</v>
      </c>
      <c r="O168" s="494"/>
      <c r="P168" s="457"/>
      <c r="Q168" s="457"/>
      <c r="R168" s="437" t="s">
        <v>44</v>
      </c>
      <c r="S168" s="412" t="s">
        <v>44</v>
      </c>
      <c r="T168" s="223" t="s">
        <v>440</v>
      </c>
      <c r="U168" s="223"/>
      <c r="V168" s="180" t="s">
        <v>1068</v>
      </c>
      <c r="W168" s="180">
        <v>180</v>
      </c>
      <c r="X168" s="180"/>
      <c r="Y168" s="180"/>
      <c r="Z168" s="180"/>
      <c r="AA168" s="180"/>
      <c r="AB168" s="180"/>
      <c r="AC168" s="180"/>
      <c r="AD168" s="180"/>
      <c r="AE168" s="180"/>
    </row>
    <row r="169" spans="1:31" ht="30.75" customHeight="1" x14ac:dyDescent="0.25">
      <c r="A169" s="196" t="s">
        <v>22</v>
      </c>
      <c r="B169" s="15" t="s">
        <v>29</v>
      </c>
      <c r="C169" s="15" t="s">
        <v>29</v>
      </c>
      <c r="D169" s="15" t="s">
        <v>24</v>
      </c>
      <c r="E169" s="15" t="s">
        <v>41</v>
      </c>
      <c r="F169" s="15"/>
      <c r="G169" s="15"/>
      <c r="H169" s="15"/>
      <c r="I169" s="15"/>
      <c r="J169" s="15">
        <v>26</v>
      </c>
      <c r="K169" s="15"/>
      <c r="L169" s="8" t="str">
        <f t="shared" si="12"/>
        <v>A-02-02-01-004----</v>
      </c>
      <c r="M169" s="13" t="s">
        <v>84</v>
      </c>
      <c r="N169" s="10">
        <f>+N170+N173</f>
        <v>316684769</v>
      </c>
      <c r="O169" s="494"/>
      <c r="P169" s="456"/>
      <c r="Q169" s="456"/>
      <c r="R169" s="437"/>
      <c r="S169" s="411"/>
      <c r="T169" s="223"/>
      <c r="U169" s="223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</row>
    <row r="170" spans="1:31" ht="30.75" customHeight="1" x14ac:dyDescent="0.25">
      <c r="A170" s="200" t="s">
        <v>22</v>
      </c>
      <c r="B170" s="12" t="s">
        <v>29</v>
      </c>
      <c r="C170" s="12" t="s">
        <v>29</v>
      </c>
      <c r="D170" s="12" t="s">
        <v>24</v>
      </c>
      <c r="E170" s="12" t="s">
        <v>41</v>
      </c>
      <c r="F170" s="12" t="s">
        <v>50</v>
      </c>
      <c r="G170" s="12"/>
      <c r="H170" s="12"/>
      <c r="I170" s="12"/>
      <c r="J170" s="15">
        <v>26</v>
      </c>
      <c r="K170" s="12"/>
      <c r="L170" s="8" t="str">
        <f t="shared" si="12"/>
        <v>A-02-02-01-004-002---</v>
      </c>
      <c r="M170" s="14" t="s">
        <v>85</v>
      </c>
      <c r="N170" s="10">
        <f>+N171</f>
        <v>95005431</v>
      </c>
      <c r="O170" s="494"/>
      <c r="P170" s="456"/>
      <c r="Q170" s="456"/>
      <c r="R170" s="437"/>
      <c r="S170" s="411"/>
      <c r="T170" s="223"/>
      <c r="U170" s="223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</row>
    <row r="171" spans="1:31" ht="21" customHeight="1" x14ac:dyDescent="0.25">
      <c r="A171" s="200" t="s">
        <v>22</v>
      </c>
      <c r="B171" s="12" t="s">
        <v>29</v>
      </c>
      <c r="C171" s="12" t="s">
        <v>29</v>
      </c>
      <c r="D171" s="12" t="s">
        <v>24</v>
      </c>
      <c r="E171" s="12" t="s">
        <v>41</v>
      </c>
      <c r="F171" s="12" t="s">
        <v>50</v>
      </c>
      <c r="G171" s="15"/>
      <c r="H171" s="15"/>
      <c r="I171" s="15"/>
      <c r="J171" s="15">
        <v>26</v>
      </c>
      <c r="K171" s="15"/>
      <c r="L171" s="8" t="str">
        <f t="shared" si="12"/>
        <v>A-02-02-01-004-002---</v>
      </c>
      <c r="M171" s="13" t="s">
        <v>26</v>
      </c>
      <c r="N171" s="10">
        <f>+N172</f>
        <v>95005431</v>
      </c>
      <c r="O171" s="494"/>
      <c r="P171" s="456"/>
      <c r="Q171" s="456"/>
      <c r="R171" s="437"/>
      <c r="S171" s="411"/>
      <c r="T171" s="223"/>
      <c r="U171" s="223"/>
      <c r="V171" s="180"/>
      <c r="W171" s="180"/>
      <c r="X171" s="180"/>
      <c r="Y171" s="180"/>
      <c r="Z171" s="180"/>
      <c r="AA171" s="180"/>
      <c r="AB171" s="180"/>
      <c r="AC171" s="180"/>
      <c r="AD171" s="180"/>
      <c r="AE171" s="180"/>
    </row>
    <row r="172" spans="1:31" ht="60.75" customHeight="1" x14ac:dyDescent="0.25">
      <c r="A172" s="200" t="s">
        <v>22</v>
      </c>
      <c r="B172" s="12" t="s">
        <v>29</v>
      </c>
      <c r="C172" s="12" t="s">
        <v>29</v>
      </c>
      <c r="D172" s="12" t="s">
        <v>24</v>
      </c>
      <c r="E172" s="12" t="s">
        <v>41</v>
      </c>
      <c r="F172" s="12" t="s">
        <v>50</v>
      </c>
      <c r="G172" s="12"/>
      <c r="H172" s="12"/>
      <c r="I172" s="12"/>
      <c r="J172" s="12">
        <v>26</v>
      </c>
      <c r="K172" s="12">
        <v>294</v>
      </c>
      <c r="L172" s="8" t="str">
        <f t="shared" si="12"/>
        <v>A-02-02-01-004-002---</v>
      </c>
      <c r="M172" s="14" t="s">
        <v>1060</v>
      </c>
      <c r="N172" s="11">
        <v>95005431</v>
      </c>
      <c r="O172" s="494"/>
      <c r="P172" s="457"/>
      <c r="Q172" s="457"/>
      <c r="R172" s="437" t="s">
        <v>44</v>
      </c>
      <c r="S172" s="412" t="s">
        <v>44</v>
      </c>
      <c r="T172" s="223" t="s">
        <v>440</v>
      </c>
      <c r="U172" s="223"/>
      <c r="V172" s="180" t="s">
        <v>1068</v>
      </c>
      <c r="W172" s="180">
        <v>60</v>
      </c>
      <c r="X172" s="180"/>
      <c r="Y172" s="180"/>
      <c r="Z172" s="180"/>
      <c r="AA172" s="180"/>
      <c r="AB172" s="180"/>
      <c r="AC172" s="180"/>
      <c r="AD172" s="180"/>
      <c r="AE172" s="180"/>
    </row>
    <row r="173" spans="1:31" ht="29.25" customHeight="1" x14ac:dyDescent="0.25">
      <c r="A173" s="200" t="s">
        <v>22</v>
      </c>
      <c r="B173" s="12" t="s">
        <v>29</v>
      </c>
      <c r="C173" s="12" t="s">
        <v>29</v>
      </c>
      <c r="D173" s="12" t="s">
        <v>24</v>
      </c>
      <c r="E173" s="12" t="s">
        <v>41</v>
      </c>
      <c r="F173" s="12" t="s">
        <v>45</v>
      </c>
      <c r="G173" s="12"/>
      <c r="H173" s="12"/>
      <c r="I173" s="12"/>
      <c r="J173" s="12">
        <v>26</v>
      </c>
      <c r="K173" s="12"/>
      <c r="L173" s="8" t="str">
        <f t="shared" si="12"/>
        <v>A-02-02-01-004-005---</v>
      </c>
      <c r="M173" s="14" t="s">
        <v>46</v>
      </c>
      <c r="N173" s="10">
        <f>+N174</f>
        <v>221679338</v>
      </c>
      <c r="O173" s="494"/>
      <c r="P173" s="456"/>
      <c r="Q173" s="456"/>
      <c r="R173" s="437"/>
      <c r="S173" s="412"/>
      <c r="T173" s="223"/>
      <c r="U173" s="223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</row>
    <row r="174" spans="1:31" ht="20.25" customHeight="1" x14ac:dyDescent="0.25">
      <c r="A174" s="200" t="s">
        <v>22</v>
      </c>
      <c r="B174" s="12" t="s">
        <v>29</v>
      </c>
      <c r="C174" s="12" t="s">
        <v>29</v>
      </c>
      <c r="D174" s="12" t="s">
        <v>24</v>
      </c>
      <c r="E174" s="12" t="s">
        <v>41</v>
      </c>
      <c r="F174" s="12" t="s">
        <v>45</v>
      </c>
      <c r="G174" s="12"/>
      <c r="H174" s="12"/>
      <c r="I174" s="12"/>
      <c r="J174" s="12">
        <v>26</v>
      </c>
      <c r="K174" s="12"/>
      <c r="L174" s="8" t="str">
        <f t="shared" si="12"/>
        <v>A-02-02-01-004-005---</v>
      </c>
      <c r="M174" s="13" t="s">
        <v>26</v>
      </c>
      <c r="N174" s="10">
        <f>+N175</f>
        <v>221679338</v>
      </c>
      <c r="O174" s="494"/>
      <c r="P174" s="456"/>
      <c r="Q174" s="456"/>
      <c r="R174" s="440"/>
      <c r="S174" s="412"/>
      <c r="T174" s="223"/>
      <c r="U174" s="223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</row>
    <row r="175" spans="1:31" ht="56.25" customHeight="1" x14ac:dyDescent="0.25">
      <c r="A175" s="200" t="s">
        <v>22</v>
      </c>
      <c r="B175" s="12" t="s">
        <v>29</v>
      </c>
      <c r="C175" s="12" t="s">
        <v>29</v>
      </c>
      <c r="D175" s="12" t="s">
        <v>24</v>
      </c>
      <c r="E175" s="12" t="s">
        <v>41</v>
      </c>
      <c r="F175" s="12" t="s">
        <v>45</v>
      </c>
      <c r="G175" s="12"/>
      <c r="H175" s="12"/>
      <c r="I175" s="12"/>
      <c r="J175" s="12">
        <v>26</v>
      </c>
      <c r="K175" s="12">
        <v>436</v>
      </c>
      <c r="L175" s="8" t="str">
        <f t="shared" si="12"/>
        <v>A-02-02-01-004-005---</v>
      </c>
      <c r="M175" s="14" t="s">
        <v>1059</v>
      </c>
      <c r="N175" s="11">
        <v>221679338</v>
      </c>
      <c r="O175" s="494"/>
      <c r="P175" s="457"/>
      <c r="Q175" s="457"/>
      <c r="R175" s="437" t="s">
        <v>44</v>
      </c>
      <c r="S175" s="412" t="s">
        <v>44</v>
      </c>
      <c r="T175" s="223" t="s">
        <v>440</v>
      </c>
      <c r="U175" s="223"/>
      <c r="V175" s="180" t="s">
        <v>1068</v>
      </c>
      <c r="W175" s="180">
        <v>60</v>
      </c>
      <c r="X175" s="180"/>
      <c r="Y175" s="180"/>
      <c r="Z175" s="180"/>
      <c r="AA175" s="180"/>
      <c r="AB175" s="180"/>
      <c r="AC175" s="180"/>
      <c r="AD175" s="180"/>
      <c r="AE175" s="180"/>
    </row>
    <row r="176" spans="1:31" s="7" customFormat="1" ht="21" customHeight="1" x14ac:dyDescent="0.25">
      <c r="A176" s="195" t="s">
        <v>22</v>
      </c>
      <c r="B176" s="66" t="s">
        <v>29</v>
      </c>
      <c r="C176" s="66" t="s">
        <v>29</v>
      </c>
      <c r="D176" s="66" t="s">
        <v>29</v>
      </c>
      <c r="E176" s="66"/>
      <c r="F176" s="66"/>
      <c r="G176" s="66"/>
      <c r="H176" s="66"/>
      <c r="I176" s="66"/>
      <c r="J176" s="66">
        <v>10</v>
      </c>
      <c r="K176" s="66"/>
      <c r="L176" s="67" t="str">
        <f t="shared" si="12"/>
        <v>A-02-02-02-----</v>
      </c>
      <c r="M176" s="13" t="s">
        <v>94</v>
      </c>
      <c r="N176" s="10">
        <f>+N177+N181+N199+N261+N327+N357</f>
        <v>182305197156</v>
      </c>
      <c r="O176" s="494"/>
      <c r="P176" s="456"/>
      <c r="Q176" s="456"/>
      <c r="R176" s="435"/>
      <c r="S176" s="416"/>
      <c r="T176" s="221"/>
      <c r="U176" s="221"/>
      <c r="V176" s="179"/>
      <c r="W176" s="179"/>
      <c r="X176" s="179"/>
      <c r="Y176" s="179"/>
      <c r="Z176" s="179"/>
      <c r="AA176" s="179"/>
      <c r="AB176" s="179"/>
      <c r="AC176" s="179"/>
      <c r="AD176" s="179"/>
      <c r="AE176" s="179"/>
    </row>
    <row r="177" spans="1:31" s="7" customFormat="1" x14ac:dyDescent="0.25">
      <c r="A177" s="196" t="s">
        <v>22</v>
      </c>
      <c r="B177" s="15" t="s">
        <v>29</v>
      </c>
      <c r="C177" s="15" t="s">
        <v>29</v>
      </c>
      <c r="D177" s="15" t="s">
        <v>29</v>
      </c>
      <c r="E177" s="15" t="s">
        <v>45</v>
      </c>
      <c r="F177" s="197" t="s">
        <v>41</v>
      </c>
      <c r="G177" s="15"/>
      <c r="H177" s="15"/>
      <c r="I177" s="15"/>
      <c r="J177" s="15">
        <v>10</v>
      </c>
      <c r="K177" s="15"/>
      <c r="L177" s="8" t="str">
        <f t="shared" si="12"/>
        <v>A-02-02-02-005-004---</v>
      </c>
      <c r="M177" s="13" t="s">
        <v>95</v>
      </c>
      <c r="N177" s="10">
        <f>SUM(N178:N179)</f>
        <v>850000000</v>
      </c>
      <c r="O177" s="494"/>
      <c r="P177" s="456"/>
      <c r="Q177" s="456"/>
      <c r="R177" s="436"/>
      <c r="S177" s="410"/>
      <c r="T177" s="221"/>
      <c r="U177" s="221"/>
      <c r="V177" s="179"/>
      <c r="W177" s="179"/>
      <c r="X177" s="179"/>
      <c r="Y177" s="179"/>
      <c r="Z177" s="179"/>
      <c r="AA177" s="179"/>
      <c r="AB177" s="179"/>
      <c r="AC177" s="179"/>
      <c r="AD177" s="179"/>
      <c r="AE177" s="179"/>
    </row>
    <row r="178" spans="1:31" ht="29.25" customHeight="1" x14ac:dyDescent="0.25">
      <c r="A178" s="196" t="s">
        <v>22</v>
      </c>
      <c r="B178" s="15" t="s">
        <v>29</v>
      </c>
      <c r="C178" s="15" t="s">
        <v>29</v>
      </c>
      <c r="D178" s="15" t="s">
        <v>29</v>
      </c>
      <c r="E178" s="15" t="s">
        <v>45</v>
      </c>
      <c r="F178" s="372"/>
      <c r="G178" s="12"/>
      <c r="H178" s="12"/>
      <c r="I178" s="12"/>
      <c r="J178" s="12">
        <v>10</v>
      </c>
      <c r="K178" s="12">
        <v>295</v>
      </c>
      <c r="L178" s="8" t="str">
        <f t="shared" si="12"/>
        <v>A-02-02-02-005----</v>
      </c>
      <c r="M178" s="14" t="s">
        <v>261</v>
      </c>
      <c r="N178" s="11">
        <v>500000000</v>
      </c>
      <c r="O178" s="494"/>
      <c r="P178" s="457"/>
      <c r="Q178" s="457"/>
      <c r="R178" s="437" t="s">
        <v>37</v>
      </c>
      <c r="S178" s="411" t="s">
        <v>444</v>
      </c>
      <c r="T178" s="223" t="s">
        <v>443</v>
      </c>
      <c r="U178" s="223">
        <v>24</v>
      </c>
      <c r="V178" s="180" t="s">
        <v>924</v>
      </c>
      <c r="W178" s="180">
        <v>90</v>
      </c>
      <c r="X178" s="180" t="s">
        <v>932</v>
      </c>
      <c r="Y178" s="180" t="s">
        <v>932</v>
      </c>
      <c r="Z178" s="180" t="s">
        <v>455</v>
      </c>
      <c r="AA178" s="186">
        <v>43903</v>
      </c>
      <c r="AB178" s="180"/>
      <c r="AC178" s="180"/>
      <c r="AD178" s="180"/>
      <c r="AE178" s="180"/>
    </row>
    <row r="179" spans="1:31" x14ac:dyDescent="0.25">
      <c r="A179" s="196" t="s">
        <v>22</v>
      </c>
      <c r="B179" s="15" t="s">
        <v>29</v>
      </c>
      <c r="C179" s="15" t="s">
        <v>29</v>
      </c>
      <c r="D179" s="15" t="s">
        <v>29</v>
      </c>
      <c r="E179" s="15" t="s">
        <v>45</v>
      </c>
      <c r="F179" s="12"/>
      <c r="G179" s="12"/>
      <c r="H179" s="12"/>
      <c r="I179" s="12"/>
      <c r="J179" s="15">
        <v>10</v>
      </c>
      <c r="K179" s="12"/>
      <c r="L179" s="8" t="str">
        <f t="shared" si="12"/>
        <v>A-02-02-02-005----</v>
      </c>
      <c r="M179" s="13" t="s">
        <v>26</v>
      </c>
      <c r="N179" s="10">
        <f t="shared" ref="N179" si="17">SUM(N180:N180)</f>
        <v>350000000</v>
      </c>
      <c r="O179" s="494"/>
      <c r="P179" s="456"/>
      <c r="Q179" s="456"/>
      <c r="R179" s="437"/>
      <c r="S179" s="411"/>
      <c r="T179" s="223"/>
      <c r="U179" s="223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</row>
    <row r="180" spans="1:31" ht="40.5" customHeight="1" x14ac:dyDescent="0.25">
      <c r="A180" s="196" t="s">
        <v>22</v>
      </c>
      <c r="B180" s="15" t="s">
        <v>29</v>
      </c>
      <c r="C180" s="15" t="s">
        <v>29</v>
      </c>
      <c r="D180" s="15" t="s">
        <v>29</v>
      </c>
      <c r="E180" s="15" t="s">
        <v>45</v>
      </c>
      <c r="F180" s="12"/>
      <c r="G180" s="12"/>
      <c r="H180" s="12"/>
      <c r="I180" s="12"/>
      <c r="J180" s="15">
        <v>10</v>
      </c>
      <c r="K180" s="12">
        <v>296</v>
      </c>
      <c r="L180" s="8" t="str">
        <f t="shared" si="12"/>
        <v>A-02-02-02-005----</v>
      </c>
      <c r="M180" s="14" t="s">
        <v>96</v>
      </c>
      <c r="N180" s="11">
        <v>350000000</v>
      </c>
      <c r="O180" s="494"/>
      <c r="P180" s="457"/>
      <c r="Q180" s="457"/>
      <c r="R180" s="437" t="s">
        <v>16</v>
      </c>
      <c r="S180" s="412" t="s">
        <v>16</v>
      </c>
      <c r="T180" s="223" t="s">
        <v>443</v>
      </c>
      <c r="U180" s="223"/>
      <c r="V180" s="180" t="s">
        <v>924</v>
      </c>
      <c r="W180" s="180">
        <v>90</v>
      </c>
      <c r="X180" s="180"/>
      <c r="Y180" s="180"/>
      <c r="Z180" s="180"/>
      <c r="AA180" s="180"/>
      <c r="AB180" s="180"/>
      <c r="AC180" s="180"/>
      <c r="AD180" s="180"/>
      <c r="AE180" s="180"/>
    </row>
    <row r="181" spans="1:31" s="7" customFormat="1" ht="53.25" customHeight="1" x14ac:dyDescent="0.25">
      <c r="A181" s="196" t="s">
        <v>22</v>
      </c>
      <c r="B181" s="15" t="s">
        <v>29</v>
      </c>
      <c r="C181" s="15" t="s">
        <v>29</v>
      </c>
      <c r="D181" s="15" t="s">
        <v>29</v>
      </c>
      <c r="E181" s="15" t="s">
        <v>49</v>
      </c>
      <c r="F181" s="15"/>
      <c r="G181" s="15"/>
      <c r="H181" s="15"/>
      <c r="I181" s="15"/>
      <c r="J181" s="15">
        <v>10</v>
      </c>
      <c r="K181" s="15"/>
      <c r="L181" s="8" t="str">
        <f t="shared" si="12"/>
        <v>A-02-02-02-006----</v>
      </c>
      <c r="M181" s="13" t="s">
        <v>97</v>
      </c>
      <c r="N181" s="10">
        <f>+N182+N187+N193+N196</f>
        <v>48129419573</v>
      </c>
      <c r="O181" s="494"/>
      <c r="P181" s="456"/>
      <c r="Q181" s="456"/>
      <c r="R181" s="436"/>
      <c r="S181" s="410"/>
      <c r="T181" s="221"/>
      <c r="U181" s="221"/>
      <c r="V181" s="179"/>
      <c r="W181" s="179"/>
      <c r="X181" s="179"/>
      <c r="Y181" s="179"/>
      <c r="Z181" s="179"/>
      <c r="AA181" s="179"/>
      <c r="AB181" s="179"/>
      <c r="AC181" s="179"/>
      <c r="AD181" s="179"/>
      <c r="AE181" s="179"/>
    </row>
    <row r="182" spans="1:31" s="7" customFormat="1" ht="33" customHeight="1" x14ac:dyDescent="0.25">
      <c r="A182" s="200" t="s">
        <v>22</v>
      </c>
      <c r="B182" s="12" t="s">
        <v>29</v>
      </c>
      <c r="C182" s="12" t="s">
        <v>29</v>
      </c>
      <c r="D182" s="12" t="s">
        <v>29</v>
      </c>
      <c r="E182" s="12" t="s">
        <v>49</v>
      </c>
      <c r="F182" s="12" t="s">
        <v>41</v>
      </c>
      <c r="G182" s="12"/>
      <c r="H182" s="12"/>
      <c r="I182" s="12"/>
      <c r="J182" s="15">
        <v>10</v>
      </c>
      <c r="K182" s="12"/>
      <c r="L182" s="8" t="str">
        <f t="shared" si="12"/>
        <v>A-02-02-02-006-004---</v>
      </c>
      <c r="M182" s="14" t="s">
        <v>99</v>
      </c>
      <c r="N182" s="10">
        <f>SUM(N183:N185)</f>
        <v>1439000000</v>
      </c>
      <c r="O182" s="494"/>
      <c r="P182" s="456"/>
      <c r="Q182" s="456"/>
      <c r="R182" s="436"/>
      <c r="S182" s="410"/>
      <c r="T182" s="221"/>
      <c r="U182" s="221"/>
      <c r="V182" s="179"/>
      <c r="W182" s="179"/>
      <c r="X182" s="179"/>
      <c r="Y182" s="179"/>
      <c r="Z182" s="179"/>
      <c r="AA182" s="179"/>
      <c r="AB182" s="179"/>
      <c r="AC182" s="179"/>
      <c r="AD182" s="179"/>
      <c r="AE182" s="179"/>
    </row>
    <row r="183" spans="1:31" ht="18" customHeight="1" x14ac:dyDescent="0.25">
      <c r="A183" s="200" t="s">
        <v>22</v>
      </c>
      <c r="B183" s="12" t="s">
        <v>29</v>
      </c>
      <c r="C183" s="12" t="s">
        <v>29</v>
      </c>
      <c r="D183" s="12" t="s">
        <v>29</v>
      </c>
      <c r="E183" s="12" t="s">
        <v>49</v>
      </c>
      <c r="F183" s="12" t="s">
        <v>41</v>
      </c>
      <c r="G183" s="12"/>
      <c r="H183" s="12"/>
      <c r="I183" s="12"/>
      <c r="J183" s="12">
        <v>10</v>
      </c>
      <c r="K183" s="12">
        <v>297</v>
      </c>
      <c r="L183" s="8" t="str">
        <f t="shared" ref="L183:L185" si="18">CONCATENATE(A183,"-",B183,"-",C183,"-",D183,"-",E183,"-",F183,"-",G183,"-",H183,"-",I183)</f>
        <v>A-02-02-02-006-004---</v>
      </c>
      <c r="M183" s="14" t="s">
        <v>100</v>
      </c>
      <c r="N183" s="11">
        <v>900000000</v>
      </c>
      <c r="O183" s="494">
        <v>3720</v>
      </c>
      <c r="P183" s="457">
        <v>900000000</v>
      </c>
      <c r="Q183" s="457">
        <f>N183-P183</f>
        <v>0</v>
      </c>
      <c r="R183" s="437" t="s">
        <v>39</v>
      </c>
      <c r="S183" s="411" t="s">
        <v>27</v>
      </c>
      <c r="T183" s="223" t="s">
        <v>453</v>
      </c>
      <c r="U183" s="223">
        <v>25</v>
      </c>
      <c r="V183" s="393" t="s">
        <v>936</v>
      </c>
      <c r="W183" s="393">
        <v>330</v>
      </c>
      <c r="X183" s="180"/>
      <c r="Y183" s="180"/>
      <c r="Z183" s="180"/>
      <c r="AA183" s="180"/>
      <c r="AB183" s="180"/>
      <c r="AC183" s="180"/>
      <c r="AD183" s="180"/>
      <c r="AE183" s="180"/>
    </row>
    <row r="184" spans="1:31" ht="29.25" customHeight="1" x14ac:dyDescent="0.25">
      <c r="A184" s="200" t="s">
        <v>22</v>
      </c>
      <c r="B184" s="12" t="s">
        <v>29</v>
      </c>
      <c r="C184" s="12" t="s">
        <v>29</v>
      </c>
      <c r="D184" s="12" t="s">
        <v>29</v>
      </c>
      <c r="E184" s="12" t="s">
        <v>49</v>
      </c>
      <c r="F184" s="12" t="s">
        <v>41</v>
      </c>
      <c r="G184" s="12"/>
      <c r="H184" s="12"/>
      <c r="I184" s="12"/>
      <c r="J184" s="12">
        <v>10</v>
      </c>
      <c r="K184" s="12">
        <v>298</v>
      </c>
      <c r="L184" s="8" t="str">
        <f t="shared" si="18"/>
        <v>A-02-02-02-006-004---</v>
      </c>
      <c r="M184" s="14" t="s">
        <v>101</v>
      </c>
      <c r="N184" s="11">
        <v>100000000</v>
      </c>
      <c r="O184" s="494"/>
      <c r="P184" s="457"/>
      <c r="Q184" s="457"/>
      <c r="R184" s="437" t="s">
        <v>39</v>
      </c>
      <c r="S184" s="411" t="s">
        <v>27</v>
      </c>
      <c r="T184" s="223" t="s">
        <v>443</v>
      </c>
      <c r="U184" s="223">
        <v>26</v>
      </c>
      <c r="V184" s="393" t="s">
        <v>1068</v>
      </c>
      <c r="W184" s="393">
        <v>180</v>
      </c>
      <c r="X184" s="180"/>
      <c r="Y184" s="180"/>
      <c r="Z184" s="180"/>
      <c r="AA184" s="180"/>
      <c r="AB184" s="180"/>
      <c r="AC184" s="180"/>
      <c r="AD184" s="180"/>
      <c r="AE184" s="180"/>
    </row>
    <row r="185" spans="1:31" x14ac:dyDescent="0.25">
      <c r="A185" s="200" t="s">
        <v>22</v>
      </c>
      <c r="B185" s="12" t="s">
        <v>29</v>
      </c>
      <c r="C185" s="12" t="s">
        <v>29</v>
      </c>
      <c r="D185" s="12" t="s">
        <v>29</v>
      </c>
      <c r="E185" s="12" t="s">
        <v>49</v>
      </c>
      <c r="F185" s="12" t="s">
        <v>41</v>
      </c>
      <c r="G185" s="12"/>
      <c r="H185" s="12"/>
      <c r="I185" s="12"/>
      <c r="J185" s="15"/>
      <c r="K185" s="12"/>
      <c r="L185" s="8" t="str">
        <f t="shared" si="18"/>
        <v>A-02-02-02-006-004---</v>
      </c>
      <c r="M185" s="13" t="s">
        <v>98</v>
      </c>
      <c r="N185" s="10">
        <f>+N186</f>
        <v>439000000</v>
      </c>
      <c r="O185" s="494"/>
      <c r="P185" s="456"/>
      <c r="Q185" s="456"/>
      <c r="R185" s="437"/>
      <c r="S185" s="411"/>
      <c r="T185" s="223"/>
      <c r="U185" s="223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</row>
    <row r="186" spans="1:31" ht="20.25" customHeight="1" x14ac:dyDescent="0.25">
      <c r="A186" s="200" t="s">
        <v>22</v>
      </c>
      <c r="B186" s="12" t="s">
        <v>29</v>
      </c>
      <c r="C186" s="12" t="s">
        <v>29</v>
      </c>
      <c r="D186" s="12" t="s">
        <v>29</v>
      </c>
      <c r="E186" s="12" t="s">
        <v>49</v>
      </c>
      <c r="F186" s="12" t="s">
        <v>41</v>
      </c>
      <c r="G186" s="12"/>
      <c r="H186" s="12"/>
      <c r="I186" s="12"/>
      <c r="J186" s="12">
        <v>10</v>
      </c>
      <c r="K186" s="12">
        <v>299</v>
      </c>
      <c r="L186" s="8" t="str">
        <f>CONCATENATE(A186,"-",B186,"-",C186,"-",D186,"-",E186,"-",F186,"-",G186,"-",H186,"-",I186)</f>
        <v>A-02-02-02-006-004---</v>
      </c>
      <c r="M186" s="14" t="s">
        <v>102</v>
      </c>
      <c r="N186" s="11">
        <v>439000000</v>
      </c>
      <c r="O186" s="494"/>
      <c r="P186" s="457"/>
      <c r="Q186" s="457"/>
      <c r="R186" s="437" t="s">
        <v>37</v>
      </c>
      <c r="S186" s="411" t="s">
        <v>44</v>
      </c>
      <c r="T186" s="223" t="s">
        <v>440</v>
      </c>
      <c r="U186" s="223"/>
      <c r="V186" s="180" t="s">
        <v>914</v>
      </c>
      <c r="W186" s="180">
        <v>270</v>
      </c>
      <c r="X186" s="180"/>
      <c r="Y186" s="180"/>
      <c r="Z186" s="180"/>
      <c r="AA186" s="180"/>
      <c r="AB186" s="180"/>
      <c r="AC186" s="180"/>
      <c r="AD186" s="180"/>
      <c r="AE186" s="180"/>
    </row>
    <row r="187" spans="1:31" ht="20.25" customHeight="1" x14ac:dyDescent="0.25">
      <c r="A187" s="200" t="s">
        <v>22</v>
      </c>
      <c r="B187" s="12" t="s">
        <v>29</v>
      </c>
      <c r="C187" s="12" t="s">
        <v>29</v>
      </c>
      <c r="D187" s="12" t="s">
        <v>29</v>
      </c>
      <c r="E187" s="12" t="s">
        <v>49</v>
      </c>
      <c r="F187" s="12" t="s">
        <v>47</v>
      </c>
      <c r="G187" s="12"/>
      <c r="H187" s="12"/>
      <c r="I187" s="12"/>
      <c r="J187" s="15">
        <v>10</v>
      </c>
      <c r="K187" s="12"/>
      <c r="L187" s="8" t="str">
        <f t="shared" ref="L187" si="19">CONCATENATE(A187,"-",B187,"-",C187,"-",D187,"-",E187,"-",F187,"-",G187,"-",H187,"-",I187)</f>
        <v>A-02-02-02-006-007---</v>
      </c>
      <c r="M187" s="14" t="s">
        <v>363</v>
      </c>
      <c r="N187" s="10">
        <f>SUM(N188:N191)</f>
        <v>243100000</v>
      </c>
      <c r="O187" s="494"/>
      <c r="P187" s="456"/>
      <c r="Q187" s="456"/>
      <c r="R187" s="437"/>
      <c r="S187" s="411"/>
      <c r="T187" s="223"/>
      <c r="U187" s="223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</row>
    <row r="188" spans="1:31" x14ac:dyDescent="0.25">
      <c r="A188" s="200" t="s">
        <v>22</v>
      </c>
      <c r="B188" s="12" t="s">
        <v>29</v>
      </c>
      <c r="C188" s="12" t="s">
        <v>29</v>
      </c>
      <c r="D188" s="12" t="s">
        <v>29</v>
      </c>
      <c r="E188" s="12" t="s">
        <v>49</v>
      </c>
      <c r="F188" s="12" t="s">
        <v>47</v>
      </c>
      <c r="G188" s="12"/>
      <c r="H188" s="12"/>
      <c r="I188" s="12"/>
      <c r="J188" s="12">
        <v>10</v>
      </c>
      <c r="K188" s="12">
        <v>300</v>
      </c>
      <c r="L188" s="8" t="str">
        <f>CONCATENATE(A188,"-",B188,"-",C188,"-",D188,"-",E188,"-",F188,"-",G188,"-",H188,"-",I188)</f>
        <v>A-02-02-02-006-007---</v>
      </c>
      <c r="M188" s="14" t="s">
        <v>103</v>
      </c>
      <c r="N188" s="11">
        <v>3100000</v>
      </c>
      <c r="O188" s="494"/>
      <c r="P188" s="457"/>
      <c r="Q188" s="457"/>
      <c r="R188" s="437" t="s">
        <v>37</v>
      </c>
      <c r="S188" s="412" t="s">
        <v>37</v>
      </c>
      <c r="T188" s="223" t="s">
        <v>457</v>
      </c>
      <c r="U188" s="223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</row>
    <row r="189" spans="1:31" ht="18" customHeight="1" x14ac:dyDescent="0.25">
      <c r="A189" s="200" t="s">
        <v>22</v>
      </c>
      <c r="B189" s="12" t="s">
        <v>29</v>
      </c>
      <c r="C189" s="12" t="s">
        <v>29</v>
      </c>
      <c r="D189" s="12" t="s">
        <v>29</v>
      </c>
      <c r="E189" s="12" t="s">
        <v>49</v>
      </c>
      <c r="F189" s="12" t="s">
        <v>47</v>
      </c>
      <c r="G189" s="12"/>
      <c r="H189" s="12"/>
      <c r="I189" s="12"/>
      <c r="J189" s="12">
        <v>10</v>
      </c>
      <c r="K189" s="12">
        <v>301</v>
      </c>
      <c r="L189" s="8" t="str">
        <f t="shared" ref="L189:L193" si="20">CONCATENATE(A189,"-",B189,"-",C189,"-",D189,"-",E189,"-",F189,"-",G189,"-",H189,"-",I189)</f>
        <v>A-02-02-02-006-007---</v>
      </c>
      <c r="M189" s="14" t="s">
        <v>104</v>
      </c>
      <c r="N189" s="11">
        <v>15000000</v>
      </c>
      <c r="O189" s="494"/>
      <c r="P189" s="457"/>
      <c r="Q189" s="457"/>
      <c r="R189" s="437" t="s">
        <v>20</v>
      </c>
      <c r="S189" s="412" t="s">
        <v>20</v>
      </c>
      <c r="T189" s="223" t="s">
        <v>457</v>
      </c>
      <c r="U189" s="223"/>
      <c r="V189" s="180"/>
      <c r="W189" s="180"/>
      <c r="X189" s="180"/>
      <c r="Y189" s="180"/>
      <c r="Z189" s="180"/>
      <c r="AA189" s="180"/>
      <c r="AB189" s="180"/>
      <c r="AC189" s="180"/>
      <c r="AD189" s="180"/>
      <c r="AE189" s="180"/>
    </row>
    <row r="190" spans="1:31" x14ac:dyDescent="0.25">
      <c r="A190" s="200" t="s">
        <v>22</v>
      </c>
      <c r="B190" s="12" t="s">
        <v>29</v>
      </c>
      <c r="C190" s="12" t="s">
        <v>29</v>
      </c>
      <c r="D190" s="12" t="s">
        <v>29</v>
      </c>
      <c r="E190" s="12" t="s">
        <v>49</v>
      </c>
      <c r="F190" s="12" t="s">
        <v>47</v>
      </c>
      <c r="G190" s="12"/>
      <c r="H190" s="12"/>
      <c r="I190" s="12"/>
      <c r="J190" s="12">
        <v>10</v>
      </c>
      <c r="K190" s="12">
        <v>302</v>
      </c>
      <c r="L190" s="8" t="str">
        <f t="shared" si="20"/>
        <v>A-02-02-02-006-007---</v>
      </c>
      <c r="M190" s="14" t="s">
        <v>305</v>
      </c>
      <c r="N190" s="11">
        <v>25000000</v>
      </c>
      <c r="O190" s="494">
        <v>2020</v>
      </c>
      <c r="P190" s="457">
        <v>5000000</v>
      </c>
      <c r="Q190" s="457"/>
      <c r="R190" s="437" t="s">
        <v>37</v>
      </c>
      <c r="S190" s="412" t="s">
        <v>37</v>
      </c>
      <c r="T190" s="223" t="s">
        <v>457</v>
      </c>
      <c r="U190" s="223"/>
      <c r="V190" s="180"/>
      <c r="W190" s="180"/>
      <c r="X190" s="180"/>
      <c r="Y190" s="180"/>
      <c r="Z190" s="180"/>
      <c r="AA190" s="180"/>
      <c r="AB190" s="180"/>
      <c r="AC190" s="180"/>
      <c r="AD190" s="180"/>
      <c r="AE190" s="180"/>
    </row>
    <row r="191" spans="1:31" ht="20.25" customHeight="1" x14ac:dyDescent="0.25">
      <c r="A191" s="200" t="s">
        <v>22</v>
      </c>
      <c r="B191" s="12" t="s">
        <v>29</v>
      </c>
      <c r="C191" s="12" t="s">
        <v>29</v>
      </c>
      <c r="D191" s="12" t="s">
        <v>29</v>
      </c>
      <c r="E191" s="12" t="s">
        <v>49</v>
      </c>
      <c r="F191" s="12" t="s">
        <v>47</v>
      </c>
      <c r="G191" s="12"/>
      <c r="H191" s="12"/>
      <c r="I191" s="12"/>
      <c r="J191" s="15">
        <v>10</v>
      </c>
      <c r="K191" s="12"/>
      <c r="L191" s="8" t="str">
        <f t="shared" si="20"/>
        <v>A-02-02-02-006-007---</v>
      </c>
      <c r="M191" s="13" t="s">
        <v>26</v>
      </c>
      <c r="N191" s="10">
        <f>+N192</f>
        <v>200000000</v>
      </c>
      <c r="O191" s="494"/>
      <c r="P191" s="456"/>
      <c r="Q191" s="456"/>
      <c r="R191" s="437"/>
      <c r="S191" s="411"/>
      <c r="T191" s="223"/>
      <c r="U191" s="223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</row>
    <row r="192" spans="1:31" ht="29.25" customHeight="1" x14ac:dyDescent="0.25">
      <c r="A192" s="200" t="s">
        <v>22</v>
      </c>
      <c r="B192" s="12" t="s">
        <v>29</v>
      </c>
      <c r="C192" s="12" t="s">
        <v>29</v>
      </c>
      <c r="D192" s="12" t="s">
        <v>29</v>
      </c>
      <c r="E192" s="12" t="s">
        <v>49</v>
      </c>
      <c r="F192" s="12" t="s">
        <v>47</v>
      </c>
      <c r="G192" s="12"/>
      <c r="H192" s="12"/>
      <c r="I192" s="12"/>
      <c r="J192" s="12">
        <v>10</v>
      </c>
      <c r="K192" s="12">
        <v>303</v>
      </c>
      <c r="L192" s="8" t="str">
        <f t="shared" si="20"/>
        <v>A-02-02-02-006-007---</v>
      </c>
      <c r="M192" s="14" t="s">
        <v>306</v>
      </c>
      <c r="N192" s="11">
        <v>200000000</v>
      </c>
      <c r="O192" s="494"/>
      <c r="P192" s="457"/>
      <c r="Q192" s="457"/>
      <c r="R192" s="437" t="s">
        <v>37</v>
      </c>
      <c r="S192" s="411" t="s">
        <v>44</v>
      </c>
      <c r="T192" s="223" t="s">
        <v>440</v>
      </c>
      <c r="U192" s="223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</row>
    <row r="193" spans="1:31" ht="20.25" customHeight="1" x14ac:dyDescent="0.25">
      <c r="A193" s="200" t="s">
        <v>22</v>
      </c>
      <c r="B193" s="12" t="s">
        <v>29</v>
      </c>
      <c r="C193" s="12" t="s">
        <v>29</v>
      </c>
      <c r="D193" s="12" t="s">
        <v>29</v>
      </c>
      <c r="E193" s="12" t="s">
        <v>49</v>
      </c>
      <c r="F193" s="12" t="s">
        <v>35</v>
      </c>
      <c r="G193" s="12"/>
      <c r="H193" s="12"/>
      <c r="I193" s="12"/>
      <c r="J193" s="15">
        <v>10</v>
      </c>
      <c r="K193" s="12"/>
      <c r="L193" s="8" t="str">
        <f t="shared" si="20"/>
        <v>A-02-02-02-006-008---</v>
      </c>
      <c r="M193" s="14" t="s">
        <v>364</v>
      </c>
      <c r="N193" s="10">
        <f>SUM(N194:N195)</f>
        <v>1287500000</v>
      </c>
      <c r="O193" s="494"/>
      <c r="P193" s="456"/>
      <c r="Q193" s="456"/>
      <c r="R193" s="437"/>
      <c r="S193" s="411"/>
      <c r="T193" s="223"/>
      <c r="U193" s="223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</row>
    <row r="194" spans="1:31" x14ac:dyDescent="0.25">
      <c r="A194" s="200" t="s">
        <v>22</v>
      </c>
      <c r="B194" s="12" t="s">
        <v>29</v>
      </c>
      <c r="C194" s="12" t="s">
        <v>29</v>
      </c>
      <c r="D194" s="12" t="s">
        <v>29</v>
      </c>
      <c r="E194" s="12" t="s">
        <v>49</v>
      </c>
      <c r="F194" s="12" t="s">
        <v>35</v>
      </c>
      <c r="G194" s="12"/>
      <c r="H194" s="12"/>
      <c r="I194" s="12"/>
      <c r="J194" s="12">
        <v>10</v>
      </c>
      <c r="K194" s="12">
        <v>304</v>
      </c>
      <c r="L194" s="8" t="str">
        <f>CONCATENATE(A194,"-",B194,"-",C194,"-",D194,"-",E194,"-",F194,"-",G194,"-",H194,"-",I194)</f>
        <v>A-02-02-02-006-008---</v>
      </c>
      <c r="M194" s="14" t="s">
        <v>998</v>
      </c>
      <c r="N194" s="11">
        <v>965625000</v>
      </c>
      <c r="O194" s="494">
        <v>120</v>
      </c>
      <c r="P194" s="457">
        <v>965625000</v>
      </c>
      <c r="Q194" s="457">
        <f>+N194-P194</f>
        <v>0</v>
      </c>
      <c r="R194" s="437" t="s">
        <v>37</v>
      </c>
      <c r="S194" s="411" t="s">
        <v>454</v>
      </c>
      <c r="T194" s="223" t="s">
        <v>453</v>
      </c>
      <c r="U194" s="223">
        <v>27</v>
      </c>
      <c r="V194" s="180" t="s">
        <v>917</v>
      </c>
      <c r="W194" s="180">
        <v>270</v>
      </c>
      <c r="X194" s="180" t="s">
        <v>455</v>
      </c>
      <c r="Y194" s="180" t="s">
        <v>456</v>
      </c>
      <c r="Z194" s="180" t="s">
        <v>456</v>
      </c>
      <c r="AA194" s="180"/>
      <c r="AB194" s="180"/>
      <c r="AC194" s="180"/>
      <c r="AD194" s="180"/>
      <c r="AE194" s="180"/>
    </row>
    <row r="195" spans="1:31" x14ac:dyDescent="0.25">
      <c r="A195" s="200" t="s">
        <v>22</v>
      </c>
      <c r="B195" s="12" t="s">
        <v>29</v>
      </c>
      <c r="C195" s="12" t="s">
        <v>29</v>
      </c>
      <c r="D195" s="12" t="s">
        <v>29</v>
      </c>
      <c r="E195" s="12" t="s">
        <v>49</v>
      </c>
      <c r="F195" s="12" t="s">
        <v>35</v>
      </c>
      <c r="G195" s="12"/>
      <c r="H195" s="12"/>
      <c r="I195" s="12"/>
      <c r="J195" s="12">
        <v>10</v>
      </c>
      <c r="K195" s="12">
        <v>434</v>
      </c>
      <c r="L195" s="8" t="str">
        <f>CONCATENATE(A195,"-",B195,"-",C195,"-",D195,"-",E195,"-",F195,"-",G195,"-",H195,"-",I195)</f>
        <v>A-02-02-02-006-008---</v>
      </c>
      <c r="M195" s="14" t="s">
        <v>997</v>
      </c>
      <c r="N195" s="11">
        <v>321875000</v>
      </c>
      <c r="O195" s="494"/>
      <c r="P195" s="457"/>
      <c r="Q195" s="457"/>
      <c r="R195" s="437" t="s">
        <v>37</v>
      </c>
      <c r="S195" s="411" t="s">
        <v>454</v>
      </c>
      <c r="T195" s="223" t="s">
        <v>453</v>
      </c>
      <c r="U195" s="223">
        <v>27</v>
      </c>
      <c r="V195" s="180" t="s">
        <v>925</v>
      </c>
      <c r="W195" s="180">
        <v>90</v>
      </c>
      <c r="X195" s="180" t="s">
        <v>455</v>
      </c>
      <c r="Y195" s="180" t="s">
        <v>456</v>
      </c>
      <c r="Z195" s="180" t="s">
        <v>456</v>
      </c>
      <c r="AA195" s="180"/>
      <c r="AB195" s="180"/>
      <c r="AC195" s="180"/>
      <c r="AD195" s="180"/>
      <c r="AE195" s="180"/>
    </row>
    <row r="196" spans="1:31" ht="34.5" customHeight="1" x14ac:dyDescent="0.25">
      <c r="A196" s="200" t="s">
        <v>22</v>
      </c>
      <c r="B196" s="12" t="s">
        <v>29</v>
      </c>
      <c r="C196" s="12" t="s">
        <v>29</v>
      </c>
      <c r="D196" s="12" t="s">
        <v>29</v>
      </c>
      <c r="E196" s="12" t="s">
        <v>49</v>
      </c>
      <c r="F196" s="12" t="s">
        <v>106</v>
      </c>
      <c r="G196" s="12"/>
      <c r="H196" s="12"/>
      <c r="I196" s="12"/>
      <c r="J196" s="15">
        <v>10</v>
      </c>
      <c r="K196" s="12"/>
      <c r="L196" s="8" t="str">
        <f t="shared" ref="L196:L303" si="21">CONCATENATE(A196,"-",B196,"-",C196,"-",D196,"-",E196,"-",F196,"-",G196,"-",H196,"-",I196)</f>
        <v>A-02-02-02-006-009---</v>
      </c>
      <c r="M196" s="14" t="s">
        <v>107</v>
      </c>
      <c r="N196" s="10">
        <f>SUM(N197:N198)</f>
        <v>45159819573</v>
      </c>
      <c r="O196" s="494"/>
      <c r="P196" s="456"/>
      <c r="Q196" s="456"/>
      <c r="R196" s="437"/>
      <c r="S196" s="411"/>
      <c r="T196" s="223"/>
      <c r="U196" s="223"/>
      <c r="V196" s="180"/>
      <c r="W196" s="180"/>
      <c r="X196" s="180"/>
      <c r="Y196" s="180"/>
      <c r="Z196" s="180"/>
      <c r="AA196" s="180"/>
      <c r="AB196" s="180"/>
      <c r="AC196" s="180"/>
      <c r="AD196" s="180"/>
      <c r="AE196" s="180"/>
    </row>
    <row r="197" spans="1:31" x14ac:dyDescent="0.25">
      <c r="A197" s="200" t="s">
        <v>22</v>
      </c>
      <c r="B197" s="12" t="s">
        <v>29</v>
      </c>
      <c r="C197" s="12" t="s">
        <v>29</v>
      </c>
      <c r="D197" s="12" t="s">
        <v>29</v>
      </c>
      <c r="E197" s="12" t="s">
        <v>49</v>
      </c>
      <c r="F197" s="12" t="s">
        <v>106</v>
      </c>
      <c r="G197" s="12"/>
      <c r="H197" s="12"/>
      <c r="I197" s="12"/>
      <c r="J197" s="12">
        <v>10</v>
      </c>
      <c r="K197" s="12">
        <v>305</v>
      </c>
      <c r="L197" s="8" t="str">
        <f t="shared" si="21"/>
        <v>A-02-02-02-006-009---</v>
      </c>
      <c r="M197" s="14" t="s">
        <v>108</v>
      </c>
      <c r="N197" s="11">
        <v>1932518012</v>
      </c>
      <c r="O197" s="494"/>
      <c r="P197" s="457"/>
      <c r="Q197" s="457"/>
      <c r="R197" s="437" t="s">
        <v>37</v>
      </c>
      <c r="S197" s="411" t="s">
        <v>444</v>
      </c>
      <c r="T197" s="223" t="s">
        <v>457</v>
      </c>
      <c r="U197" s="223" t="s">
        <v>918</v>
      </c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</row>
    <row r="198" spans="1:31" x14ac:dyDescent="0.25">
      <c r="A198" s="200" t="s">
        <v>22</v>
      </c>
      <c r="B198" s="12" t="s">
        <v>29</v>
      </c>
      <c r="C198" s="12" t="s">
        <v>29</v>
      </c>
      <c r="D198" s="12" t="s">
        <v>29</v>
      </c>
      <c r="E198" s="12" t="s">
        <v>49</v>
      </c>
      <c r="F198" s="12" t="s">
        <v>106</v>
      </c>
      <c r="G198" s="12"/>
      <c r="H198" s="12"/>
      <c r="I198" s="12"/>
      <c r="J198" s="12">
        <v>10</v>
      </c>
      <c r="K198" s="12">
        <v>306</v>
      </c>
      <c r="L198" s="8" t="str">
        <f t="shared" si="21"/>
        <v>A-02-02-02-006-009---</v>
      </c>
      <c r="M198" s="14" t="s">
        <v>109</v>
      </c>
      <c r="N198" s="11">
        <f>42227301561+1000000000</f>
        <v>43227301561</v>
      </c>
      <c r="O198" s="494">
        <v>2420</v>
      </c>
      <c r="P198" s="457">
        <v>4938430</v>
      </c>
      <c r="Q198" s="457"/>
      <c r="R198" s="437" t="s">
        <v>37</v>
      </c>
      <c r="S198" s="411" t="s">
        <v>444</v>
      </c>
      <c r="T198" s="223" t="s">
        <v>457</v>
      </c>
      <c r="U198" s="223" t="s">
        <v>918</v>
      </c>
      <c r="V198" s="180"/>
      <c r="W198" s="180"/>
      <c r="X198" s="180"/>
      <c r="Y198" s="180"/>
      <c r="Z198" s="180"/>
      <c r="AA198" s="180"/>
      <c r="AB198" s="180"/>
      <c r="AC198" s="180"/>
      <c r="AD198" s="180"/>
      <c r="AE198" s="180"/>
    </row>
    <row r="199" spans="1:31" s="7" customFormat="1" ht="33" x14ac:dyDescent="0.25">
      <c r="A199" s="196" t="s">
        <v>22</v>
      </c>
      <c r="B199" s="15" t="s">
        <v>29</v>
      </c>
      <c r="C199" s="15" t="s">
        <v>29</v>
      </c>
      <c r="D199" s="15" t="s">
        <v>29</v>
      </c>
      <c r="E199" s="15" t="s">
        <v>47</v>
      </c>
      <c r="F199" s="15"/>
      <c r="G199" s="15"/>
      <c r="H199" s="15"/>
      <c r="I199" s="15"/>
      <c r="J199" s="15">
        <v>10</v>
      </c>
      <c r="K199" s="15"/>
      <c r="L199" s="8" t="str">
        <f t="shared" si="21"/>
        <v>A-02-02-02-007----</v>
      </c>
      <c r="M199" s="13" t="s">
        <v>110</v>
      </c>
      <c r="N199" s="10">
        <f>+N200+N237+N252</f>
        <v>24757157271</v>
      </c>
      <c r="O199" s="494"/>
      <c r="P199" s="456"/>
      <c r="Q199" s="456"/>
      <c r="R199" s="436"/>
      <c r="S199" s="410"/>
      <c r="T199" s="221"/>
      <c r="U199" s="221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31" s="7" customFormat="1" x14ac:dyDescent="0.25">
      <c r="A200" s="200" t="s">
        <v>22</v>
      </c>
      <c r="B200" s="12" t="s">
        <v>29</v>
      </c>
      <c r="C200" s="12" t="s">
        <v>29</v>
      </c>
      <c r="D200" s="12" t="s">
        <v>29</v>
      </c>
      <c r="E200" s="12" t="s">
        <v>47</v>
      </c>
      <c r="F200" s="12" t="s">
        <v>56</v>
      </c>
      <c r="G200" s="12"/>
      <c r="H200" s="12"/>
      <c r="I200" s="12"/>
      <c r="J200" s="15">
        <v>10</v>
      </c>
      <c r="K200" s="12"/>
      <c r="L200" s="8" t="str">
        <f t="shared" si="21"/>
        <v>A-02-02-02-007-001---</v>
      </c>
      <c r="M200" s="14" t="s">
        <v>111</v>
      </c>
      <c r="N200" s="10">
        <f>SUM(N201:N235)</f>
        <v>21348903649</v>
      </c>
      <c r="O200" s="494"/>
      <c r="P200" s="456"/>
      <c r="Q200" s="456"/>
      <c r="R200" s="436"/>
      <c r="S200" s="410"/>
      <c r="T200" s="221"/>
      <c r="U200" s="221"/>
      <c r="V200" s="179"/>
      <c r="W200" s="179"/>
      <c r="X200" s="179"/>
      <c r="Y200" s="179"/>
      <c r="Z200" s="179"/>
      <c r="AA200" s="179"/>
      <c r="AB200" s="179"/>
      <c r="AC200" s="179"/>
      <c r="AD200" s="179"/>
      <c r="AE200" s="179"/>
    </row>
    <row r="201" spans="1:31" ht="33" x14ac:dyDescent="0.25">
      <c r="A201" s="200" t="s">
        <v>22</v>
      </c>
      <c r="B201" s="12" t="s">
        <v>29</v>
      </c>
      <c r="C201" s="12" t="s">
        <v>29</v>
      </c>
      <c r="D201" s="12" t="s">
        <v>29</v>
      </c>
      <c r="E201" s="12" t="s">
        <v>47</v>
      </c>
      <c r="F201" s="12" t="s">
        <v>56</v>
      </c>
      <c r="G201" s="12"/>
      <c r="H201" s="12"/>
      <c r="I201" s="12"/>
      <c r="J201" s="12">
        <v>10</v>
      </c>
      <c r="K201" s="12">
        <v>307</v>
      </c>
      <c r="L201" s="8" t="str">
        <f t="shared" si="21"/>
        <v>A-02-02-02-007-001---</v>
      </c>
      <c r="M201" s="14" t="s">
        <v>112</v>
      </c>
      <c r="N201" s="11">
        <v>50112000</v>
      </c>
      <c r="O201" s="494"/>
      <c r="P201" s="457"/>
      <c r="Q201" s="457">
        <f>+N201</f>
        <v>50112000</v>
      </c>
      <c r="R201" s="437" t="s">
        <v>37</v>
      </c>
      <c r="S201" s="411" t="s">
        <v>27</v>
      </c>
      <c r="T201" s="223" t="s">
        <v>457</v>
      </c>
      <c r="U201" s="223"/>
      <c r="V201" s="180"/>
      <c r="W201" s="180"/>
      <c r="X201" s="180"/>
      <c r="Y201" s="180"/>
      <c r="Z201" s="180"/>
      <c r="AA201" s="180"/>
      <c r="AB201" s="180"/>
      <c r="AC201" s="180"/>
      <c r="AD201" s="180"/>
      <c r="AE201" s="180"/>
    </row>
    <row r="202" spans="1:31" s="506" customFormat="1" x14ac:dyDescent="0.25">
      <c r="A202" s="200" t="s">
        <v>22</v>
      </c>
      <c r="B202" s="12" t="s">
        <v>29</v>
      </c>
      <c r="C202" s="12" t="s">
        <v>29</v>
      </c>
      <c r="D202" s="12" t="s">
        <v>29</v>
      </c>
      <c r="E202" s="12" t="s">
        <v>47</v>
      </c>
      <c r="F202" s="12" t="s">
        <v>56</v>
      </c>
      <c r="G202" s="12"/>
      <c r="H202" s="12"/>
      <c r="I202" s="12"/>
      <c r="J202" s="12">
        <v>10</v>
      </c>
      <c r="K202" s="12">
        <v>307</v>
      </c>
      <c r="L202" s="8"/>
      <c r="M202" s="14"/>
      <c r="N202" s="11"/>
      <c r="O202" s="507">
        <v>3920</v>
      </c>
      <c r="P202" s="457">
        <v>4073200</v>
      </c>
      <c r="Q202" s="457">
        <f>+Q201-P202</f>
        <v>46038800</v>
      </c>
      <c r="R202" s="437"/>
      <c r="S202" s="411"/>
      <c r="T202" s="223"/>
      <c r="U202" s="223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</row>
    <row r="203" spans="1:31" s="506" customFormat="1" x14ac:dyDescent="0.25">
      <c r="A203" s="200" t="s">
        <v>22</v>
      </c>
      <c r="B203" s="12" t="s">
        <v>29</v>
      </c>
      <c r="C203" s="12" t="s">
        <v>29</v>
      </c>
      <c r="D203" s="12" t="s">
        <v>29</v>
      </c>
      <c r="E203" s="12" t="s">
        <v>47</v>
      </c>
      <c r="F203" s="12" t="s">
        <v>56</v>
      </c>
      <c r="G203" s="12"/>
      <c r="H203" s="12"/>
      <c r="I203" s="12"/>
      <c r="J203" s="12">
        <v>10</v>
      </c>
      <c r="K203" s="12">
        <v>307</v>
      </c>
      <c r="L203" s="8"/>
      <c r="M203" s="14"/>
      <c r="N203" s="11"/>
      <c r="O203" s="507">
        <v>4020</v>
      </c>
      <c r="P203" s="457">
        <v>97500</v>
      </c>
      <c r="Q203" s="457">
        <f>+Q202-P203</f>
        <v>45941300</v>
      </c>
      <c r="R203" s="437"/>
      <c r="S203" s="411"/>
      <c r="T203" s="223"/>
      <c r="U203" s="223"/>
      <c r="V203" s="180"/>
      <c r="W203" s="180"/>
      <c r="X203" s="180"/>
      <c r="Y203" s="180"/>
      <c r="Z203" s="180"/>
      <c r="AA203" s="180"/>
      <c r="AB203" s="180"/>
      <c r="AC203" s="180"/>
      <c r="AD203" s="180"/>
      <c r="AE203" s="180"/>
    </row>
    <row r="204" spans="1:31" s="506" customFormat="1" x14ac:dyDescent="0.25">
      <c r="A204" s="200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8"/>
      <c r="M204" s="14"/>
      <c r="N204" s="11"/>
      <c r="O204" s="494"/>
      <c r="P204" s="457"/>
      <c r="Q204" s="457"/>
      <c r="R204" s="437"/>
      <c r="S204" s="411"/>
      <c r="T204" s="223"/>
      <c r="U204" s="223"/>
      <c r="V204" s="180"/>
      <c r="W204" s="180"/>
      <c r="X204" s="180"/>
      <c r="Y204" s="180"/>
      <c r="Z204" s="180"/>
      <c r="AA204" s="180"/>
      <c r="AB204" s="180"/>
      <c r="AC204" s="180"/>
      <c r="AD204" s="180"/>
      <c r="AE204" s="180"/>
    </row>
    <row r="205" spans="1:31" ht="33" x14ac:dyDescent="0.25">
      <c r="A205" s="200" t="s">
        <v>22</v>
      </c>
      <c r="B205" s="12" t="s">
        <v>29</v>
      </c>
      <c r="C205" s="12" t="s">
        <v>29</v>
      </c>
      <c r="D205" s="12" t="s">
        <v>29</v>
      </c>
      <c r="E205" s="12" t="s">
        <v>47</v>
      </c>
      <c r="F205" s="12" t="s">
        <v>56</v>
      </c>
      <c r="G205" s="12"/>
      <c r="H205" s="12"/>
      <c r="I205" s="12"/>
      <c r="J205" s="12">
        <v>10</v>
      </c>
      <c r="K205" s="12">
        <v>308</v>
      </c>
      <c r="L205" s="8" t="str">
        <f t="shared" si="21"/>
        <v>A-02-02-02-007-001---</v>
      </c>
      <c r="M205" s="14" t="s">
        <v>113</v>
      </c>
      <c r="N205" s="11">
        <v>300000000</v>
      </c>
      <c r="O205" s="494">
        <v>2120</v>
      </c>
      <c r="P205" s="457">
        <v>300000000</v>
      </c>
      <c r="Q205" s="457">
        <f t="shared" ref="Q205:Q208" si="22">+N205-P205</f>
        <v>0</v>
      </c>
      <c r="R205" s="437" t="s">
        <v>37</v>
      </c>
      <c r="S205" s="411" t="s">
        <v>27</v>
      </c>
      <c r="T205" s="223" t="s">
        <v>457</v>
      </c>
      <c r="U205" s="223"/>
      <c r="V205" s="180"/>
      <c r="W205" s="180"/>
      <c r="X205" s="180"/>
      <c r="Y205" s="180"/>
      <c r="Z205" s="180"/>
      <c r="AA205" s="180"/>
      <c r="AB205" s="180"/>
      <c r="AC205" s="180"/>
      <c r="AD205" s="180"/>
      <c r="AE205" s="180"/>
    </row>
    <row r="206" spans="1:31" x14ac:dyDescent="0.25">
      <c r="A206" s="200" t="s">
        <v>22</v>
      </c>
      <c r="B206" s="12" t="s">
        <v>29</v>
      </c>
      <c r="C206" s="12" t="s">
        <v>29</v>
      </c>
      <c r="D206" s="12" t="s">
        <v>29</v>
      </c>
      <c r="E206" s="12" t="s">
        <v>47</v>
      </c>
      <c r="F206" s="12" t="s">
        <v>56</v>
      </c>
      <c r="G206" s="12"/>
      <c r="H206" s="12"/>
      <c r="I206" s="12"/>
      <c r="J206" s="12">
        <v>10</v>
      </c>
      <c r="K206" s="12">
        <v>309</v>
      </c>
      <c r="L206" s="8" t="str">
        <f t="shared" si="21"/>
        <v>A-02-02-02-007-001---</v>
      </c>
      <c r="M206" s="14" t="s">
        <v>269</v>
      </c>
      <c r="N206" s="11">
        <v>346366272</v>
      </c>
      <c r="O206" s="494">
        <v>920</v>
      </c>
      <c r="P206" s="457">
        <v>346366272</v>
      </c>
      <c r="Q206" s="457">
        <f t="shared" si="22"/>
        <v>0</v>
      </c>
      <c r="R206" s="437" t="s">
        <v>37</v>
      </c>
      <c r="S206" s="411" t="s">
        <v>458</v>
      </c>
      <c r="T206" s="223"/>
      <c r="U206" s="225"/>
      <c r="V206" s="180"/>
      <c r="W206" s="180"/>
      <c r="X206" s="180"/>
      <c r="Y206" s="180"/>
      <c r="Z206" s="180"/>
      <c r="AA206" s="180"/>
      <c r="AB206" s="180"/>
      <c r="AC206" s="180"/>
      <c r="AD206" s="180"/>
      <c r="AE206" s="180"/>
    </row>
    <row r="207" spans="1:31" x14ac:dyDescent="0.25">
      <c r="A207" s="200" t="s">
        <v>22</v>
      </c>
      <c r="B207" s="12" t="s">
        <v>29</v>
      </c>
      <c r="C207" s="12" t="s">
        <v>29</v>
      </c>
      <c r="D207" s="12" t="s">
        <v>29</v>
      </c>
      <c r="E207" s="12" t="s">
        <v>47</v>
      </c>
      <c r="F207" s="12" t="s">
        <v>56</v>
      </c>
      <c r="G207" s="12"/>
      <c r="H207" s="12"/>
      <c r="I207" s="12"/>
      <c r="J207" s="12">
        <v>10</v>
      </c>
      <c r="K207" s="12">
        <v>310</v>
      </c>
      <c r="L207" s="8" t="str">
        <f>CONCATENATE(A207,"-",B207,"-",C207,"-",D207,"-",E207,"-",F207,"-",G207,"-",H207,"-",I207)</f>
        <v>A-02-02-02-007-001---</v>
      </c>
      <c r="M207" s="14" t="s">
        <v>268</v>
      </c>
      <c r="N207" s="11">
        <v>95569357</v>
      </c>
      <c r="O207" s="494">
        <v>820</v>
      </c>
      <c r="P207" s="457">
        <v>95569357</v>
      </c>
      <c r="Q207" s="457">
        <f t="shared" si="22"/>
        <v>0</v>
      </c>
      <c r="R207" s="437" t="s">
        <v>37</v>
      </c>
      <c r="S207" s="411" t="s">
        <v>458</v>
      </c>
      <c r="T207" s="225"/>
      <c r="U207" s="225"/>
      <c r="V207" s="180"/>
      <c r="W207" s="180"/>
      <c r="X207" s="180"/>
      <c r="Y207" s="180"/>
      <c r="Z207" s="180"/>
      <c r="AA207" s="180"/>
      <c r="AB207" s="180"/>
      <c r="AC207" s="180"/>
      <c r="AD207" s="180"/>
      <c r="AE207" s="180"/>
    </row>
    <row r="208" spans="1:31" x14ac:dyDescent="0.25">
      <c r="A208" s="200" t="s">
        <v>22</v>
      </c>
      <c r="B208" s="12" t="s">
        <v>29</v>
      </c>
      <c r="C208" s="12" t="s">
        <v>29</v>
      </c>
      <c r="D208" s="12" t="s">
        <v>29</v>
      </c>
      <c r="E208" s="12" t="s">
        <v>47</v>
      </c>
      <c r="F208" s="12" t="s">
        <v>56</v>
      </c>
      <c r="G208" s="12"/>
      <c r="H208" s="12"/>
      <c r="I208" s="12"/>
      <c r="J208" s="12">
        <v>10</v>
      </c>
      <c r="K208" s="12">
        <v>311</v>
      </c>
      <c r="L208" s="8" t="str">
        <f t="shared" si="21"/>
        <v>A-02-02-02-007-001---</v>
      </c>
      <c r="M208" s="14" t="s">
        <v>262</v>
      </c>
      <c r="N208" s="11">
        <v>1551988965</v>
      </c>
      <c r="O208" s="494">
        <v>1520</v>
      </c>
      <c r="P208" s="457">
        <v>1551988965</v>
      </c>
      <c r="Q208" s="457">
        <f t="shared" si="22"/>
        <v>0</v>
      </c>
      <c r="R208" s="437" t="s">
        <v>37</v>
      </c>
      <c r="S208" s="411" t="s">
        <v>458</v>
      </c>
      <c r="T208" s="223"/>
      <c r="U208" s="225"/>
      <c r="V208" s="180"/>
      <c r="W208" s="180"/>
      <c r="X208" s="180"/>
      <c r="Y208" s="180"/>
      <c r="Z208" s="180"/>
      <c r="AA208" s="180"/>
      <c r="AB208" s="180"/>
      <c r="AC208" s="180"/>
      <c r="AD208" s="180"/>
      <c r="AE208" s="180"/>
    </row>
    <row r="209" spans="1:31" x14ac:dyDescent="0.25">
      <c r="A209" s="200" t="s">
        <v>22</v>
      </c>
      <c r="B209" s="12" t="s">
        <v>29</v>
      </c>
      <c r="C209" s="12" t="s">
        <v>29</v>
      </c>
      <c r="D209" s="12" t="s">
        <v>29</v>
      </c>
      <c r="E209" s="12" t="s">
        <v>47</v>
      </c>
      <c r="F209" s="12" t="s">
        <v>56</v>
      </c>
      <c r="G209" s="12"/>
      <c r="H209" s="12"/>
      <c r="I209" s="12"/>
      <c r="J209" s="12">
        <v>10</v>
      </c>
      <c r="K209" s="12">
        <v>312</v>
      </c>
      <c r="L209" s="8" t="str">
        <f t="shared" si="21"/>
        <v>A-02-02-02-007-001---</v>
      </c>
      <c r="M209" s="14" t="s">
        <v>967</v>
      </c>
      <c r="N209" s="11">
        <v>4569770558</v>
      </c>
      <c r="O209" s="494">
        <v>1320</v>
      </c>
      <c r="P209" s="457">
        <v>4569770558</v>
      </c>
      <c r="Q209" s="457">
        <f>+N209-P209</f>
        <v>0</v>
      </c>
      <c r="R209" s="437" t="s">
        <v>37</v>
      </c>
      <c r="S209" s="411" t="s">
        <v>458</v>
      </c>
      <c r="T209" s="223"/>
      <c r="U209" s="225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</row>
    <row r="210" spans="1:31" x14ac:dyDescent="0.25">
      <c r="A210" s="200" t="s">
        <v>22</v>
      </c>
      <c r="B210" s="12" t="s">
        <v>29</v>
      </c>
      <c r="C210" s="12" t="s">
        <v>29</v>
      </c>
      <c r="D210" s="12" t="s">
        <v>29</v>
      </c>
      <c r="E210" s="12" t="s">
        <v>47</v>
      </c>
      <c r="F210" s="12" t="s">
        <v>56</v>
      </c>
      <c r="G210" s="12"/>
      <c r="H210" s="12"/>
      <c r="I210" s="12"/>
      <c r="J210" s="12">
        <v>10</v>
      </c>
      <c r="K210" s="12">
        <v>409</v>
      </c>
      <c r="L210" s="8" t="str">
        <f t="shared" si="21"/>
        <v>A-02-02-02-007-001---</v>
      </c>
      <c r="M210" s="14" t="s">
        <v>968</v>
      </c>
      <c r="N210" s="11">
        <v>0</v>
      </c>
      <c r="O210" s="494"/>
      <c r="P210" s="457"/>
      <c r="Q210" s="457"/>
      <c r="R210" s="437" t="s">
        <v>37</v>
      </c>
      <c r="S210" s="411" t="s">
        <v>458</v>
      </c>
      <c r="T210" s="223"/>
      <c r="U210" s="225"/>
      <c r="V210" s="180"/>
      <c r="W210" s="180"/>
      <c r="X210" s="180"/>
      <c r="Y210" s="180"/>
      <c r="Z210" s="180"/>
      <c r="AA210" s="180"/>
      <c r="AB210" s="180"/>
      <c r="AC210" s="180"/>
      <c r="AD210" s="180"/>
      <c r="AE210" s="180"/>
    </row>
    <row r="211" spans="1:31" x14ac:dyDescent="0.25">
      <c r="A211" s="200" t="s">
        <v>22</v>
      </c>
      <c r="B211" s="12" t="s">
        <v>29</v>
      </c>
      <c r="C211" s="12" t="s">
        <v>29</v>
      </c>
      <c r="D211" s="12" t="s">
        <v>29</v>
      </c>
      <c r="E211" s="12" t="s">
        <v>47</v>
      </c>
      <c r="F211" s="12" t="s">
        <v>56</v>
      </c>
      <c r="G211" s="12"/>
      <c r="H211" s="12"/>
      <c r="I211" s="12"/>
      <c r="J211" s="12">
        <v>10</v>
      </c>
      <c r="K211" s="12">
        <v>410</v>
      </c>
      <c r="L211" s="8" t="str">
        <f t="shared" si="21"/>
        <v>A-02-02-02-007-001---</v>
      </c>
      <c r="M211" s="14" t="s">
        <v>969</v>
      </c>
      <c r="N211" s="11">
        <v>0</v>
      </c>
      <c r="O211" s="494"/>
      <c r="P211" s="457"/>
      <c r="Q211" s="457"/>
      <c r="R211" s="437" t="s">
        <v>37</v>
      </c>
      <c r="S211" s="411" t="s">
        <v>458</v>
      </c>
      <c r="T211" s="223"/>
      <c r="U211" s="225"/>
      <c r="V211" s="180"/>
      <c r="W211" s="180"/>
      <c r="X211" s="180"/>
      <c r="Y211" s="180"/>
      <c r="Z211" s="180"/>
      <c r="AA211" s="180"/>
      <c r="AB211" s="180"/>
      <c r="AC211" s="180"/>
      <c r="AD211" s="180"/>
      <c r="AE211" s="180"/>
    </row>
    <row r="212" spans="1:31" x14ac:dyDescent="0.25">
      <c r="A212" s="200" t="s">
        <v>22</v>
      </c>
      <c r="B212" s="12" t="s">
        <v>29</v>
      </c>
      <c r="C212" s="12" t="s">
        <v>29</v>
      </c>
      <c r="D212" s="12" t="s">
        <v>29</v>
      </c>
      <c r="E212" s="12" t="s">
        <v>47</v>
      </c>
      <c r="F212" s="12" t="s">
        <v>56</v>
      </c>
      <c r="G212" s="12"/>
      <c r="H212" s="12"/>
      <c r="I212" s="12"/>
      <c r="J212" s="12">
        <v>10</v>
      </c>
      <c r="K212" s="12">
        <v>313</v>
      </c>
      <c r="L212" s="8" t="str">
        <f t="shared" si="21"/>
        <v>A-02-02-02-007-001---</v>
      </c>
      <c r="M212" s="14" t="s">
        <v>263</v>
      </c>
      <c r="N212" s="11">
        <v>0</v>
      </c>
      <c r="O212" s="494"/>
      <c r="P212" s="457"/>
      <c r="Q212" s="457"/>
      <c r="R212" s="437" t="s">
        <v>37</v>
      </c>
      <c r="S212" s="411" t="s">
        <v>458</v>
      </c>
      <c r="T212" s="223"/>
      <c r="U212" s="225"/>
      <c r="V212" s="180"/>
      <c r="W212" s="180"/>
      <c r="X212" s="180"/>
      <c r="Y212" s="180"/>
      <c r="Z212" s="180"/>
      <c r="AA212" s="180"/>
      <c r="AB212" s="180"/>
      <c r="AC212" s="180"/>
      <c r="AD212" s="180"/>
      <c r="AE212" s="180"/>
    </row>
    <row r="213" spans="1:31" x14ac:dyDescent="0.25">
      <c r="A213" s="200" t="s">
        <v>22</v>
      </c>
      <c r="B213" s="12" t="s">
        <v>29</v>
      </c>
      <c r="C213" s="12" t="s">
        <v>29</v>
      </c>
      <c r="D213" s="12" t="s">
        <v>29</v>
      </c>
      <c r="E213" s="12" t="s">
        <v>47</v>
      </c>
      <c r="F213" s="12" t="s">
        <v>56</v>
      </c>
      <c r="G213" s="12"/>
      <c r="H213" s="12"/>
      <c r="I213" s="12"/>
      <c r="J213" s="12">
        <v>10</v>
      </c>
      <c r="K213" s="12">
        <v>314</v>
      </c>
      <c r="L213" s="8" t="str">
        <f t="shared" si="21"/>
        <v>A-02-02-02-007-001---</v>
      </c>
      <c r="M213" s="14" t="s">
        <v>1058</v>
      </c>
      <c r="N213" s="11">
        <v>95394360</v>
      </c>
      <c r="O213" s="494">
        <v>4720</v>
      </c>
      <c r="P213" s="457">
        <v>63462400</v>
      </c>
      <c r="Q213" s="457">
        <f>N213-P213</f>
        <v>31931960</v>
      </c>
      <c r="R213" s="437" t="s">
        <v>37</v>
      </c>
      <c r="S213" s="411" t="s">
        <v>458</v>
      </c>
      <c r="T213" s="224" t="s">
        <v>440</v>
      </c>
      <c r="U213" s="223"/>
      <c r="V213" s="393" t="s">
        <v>914</v>
      </c>
      <c r="W213" s="393">
        <v>270</v>
      </c>
      <c r="X213" s="180"/>
      <c r="Y213" s="180"/>
      <c r="Z213" s="180"/>
      <c r="AA213" s="180"/>
      <c r="AB213" s="180"/>
      <c r="AC213" s="180"/>
      <c r="AD213" s="180"/>
      <c r="AE213" s="180"/>
    </row>
    <row r="214" spans="1:31" x14ac:dyDescent="0.25">
      <c r="A214" s="200" t="s">
        <v>22</v>
      </c>
      <c r="B214" s="12" t="s">
        <v>29</v>
      </c>
      <c r="C214" s="12" t="s">
        <v>29</v>
      </c>
      <c r="D214" s="12" t="s">
        <v>29</v>
      </c>
      <c r="E214" s="12" t="s">
        <v>47</v>
      </c>
      <c r="F214" s="12" t="s">
        <v>56</v>
      </c>
      <c r="G214" s="12"/>
      <c r="H214" s="12"/>
      <c r="I214" s="12"/>
      <c r="J214" s="12">
        <v>10</v>
      </c>
      <c r="K214" s="12">
        <v>315</v>
      </c>
      <c r="L214" s="8" t="str">
        <f t="shared" si="21"/>
        <v>A-02-02-02-007-001---</v>
      </c>
      <c r="M214" s="14" t="s">
        <v>265</v>
      </c>
      <c r="N214" s="11">
        <v>0</v>
      </c>
      <c r="O214" s="494"/>
      <c r="P214" s="457"/>
      <c r="Q214" s="457"/>
      <c r="R214" s="437" t="s">
        <v>37</v>
      </c>
      <c r="S214" s="411" t="s">
        <v>458</v>
      </c>
      <c r="T214" s="223"/>
      <c r="U214" s="225"/>
      <c r="V214" s="180"/>
      <c r="W214" s="180"/>
      <c r="X214" s="180"/>
      <c r="Y214" s="180"/>
      <c r="Z214" s="180"/>
      <c r="AA214" s="180"/>
      <c r="AB214" s="180"/>
      <c r="AC214" s="180"/>
      <c r="AD214" s="180"/>
      <c r="AE214" s="180"/>
    </row>
    <row r="215" spans="1:31" x14ac:dyDescent="0.25">
      <c r="A215" s="200" t="s">
        <v>22</v>
      </c>
      <c r="B215" s="12" t="s">
        <v>29</v>
      </c>
      <c r="C215" s="12" t="s">
        <v>29</v>
      </c>
      <c r="D215" s="12" t="s">
        <v>29</v>
      </c>
      <c r="E215" s="12" t="s">
        <v>47</v>
      </c>
      <c r="F215" s="12" t="s">
        <v>56</v>
      </c>
      <c r="G215" s="12"/>
      <c r="H215" s="12"/>
      <c r="I215" s="12"/>
      <c r="J215" s="12">
        <v>10</v>
      </c>
      <c r="K215" s="12">
        <v>316</v>
      </c>
      <c r="L215" s="8" t="str">
        <f t="shared" si="21"/>
        <v>A-02-02-02-007-001---</v>
      </c>
      <c r="M215" s="14" t="s">
        <v>266</v>
      </c>
      <c r="N215" s="11">
        <v>1301608307</v>
      </c>
      <c r="O215" s="494">
        <v>1420</v>
      </c>
      <c r="P215" s="457">
        <v>1301608307</v>
      </c>
      <c r="Q215" s="457">
        <f>+N215-P215</f>
        <v>0</v>
      </c>
      <c r="R215" s="437" t="s">
        <v>37</v>
      </c>
      <c r="S215" s="411" t="s">
        <v>458</v>
      </c>
      <c r="T215" s="223"/>
      <c r="U215" s="225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</row>
    <row r="216" spans="1:31" x14ac:dyDescent="0.25">
      <c r="A216" s="200" t="s">
        <v>22</v>
      </c>
      <c r="B216" s="12" t="s">
        <v>29</v>
      </c>
      <c r="C216" s="12" t="s">
        <v>29</v>
      </c>
      <c r="D216" s="12" t="s">
        <v>29</v>
      </c>
      <c r="E216" s="12" t="s">
        <v>47</v>
      </c>
      <c r="F216" s="12" t="s">
        <v>56</v>
      </c>
      <c r="G216" s="12"/>
      <c r="H216" s="12"/>
      <c r="I216" s="12"/>
      <c r="J216" s="12">
        <v>10</v>
      </c>
      <c r="K216" s="12">
        <v>317</v>
      </c>
      <c r="L216" s="8" t="str">
        <f t="shared" si="21"/>
        <v>A-02-02-02-007-001---</v>
      </c>
      <c r="M216" s="14" t="s">
        <v>267</v>
      </c>
      <c r="N216" s="11">
        <v>0</v>
      </c>
      <c r="O216" s="494"/>
      <c r="P216" s="457"/>
      <c r="Q216" s="457"/>
      <c r="R216" s="437" t="s">
        <v>37</v>
      </c>
      <c r="S216" s="411" t="s">
        <v>458</v>
      </c>
      <c r="T216" s="223"/>
      <c r="U216" s="225"/>
      <c r="V216" s="180"/>
      <c r="W216" s="180"/>
      <c r="X216" s="180"/>
      <c r="Y216" s="180"/>
      <c r="Z216" s="180"/>
      <c r="AA216" s="180"/>
      <c r="AB216" s="180"/>
      <c r="AC216" s="180"/>
      <c r="AD216" s="180"/>
      <c r="AE216" s="180"/>
    </row>
    <row r="217" spans="1:31" x14ac:dyDescent="0.25">
      <c r="A217" s="200" t="s">
        <v>22</v>
      </c>
      <c r="B217" s="12" t="s">
        <v>29</v>
      </c>
      <c r="C217" s="12" t="s">
        <v>29</v>
      </c>
      <c r="D217" s="12" t="s">
        <v>29</v>
      </c>
      <c r="E217" s="12" t="s">
        <v>47</v>
      </c>
      <c r="F217" s="12" t="s">
        <v>56</v>
      </c>
      <c r="G217" s="12"/>
      <c r="H217" s="12"/>
      <c r="I217" s="12"/>
      <c r="J217" s="12">
        <v>10</v>
      </c>
      <c r="K217" s="12">
        <v>318</v>
      </c>
      <c r="L217" s="8" t="str">
        <f t="shared" si="21"/>
        <v>A-02-02-02-007-001---</v>
      </c>
      <c r="M217" s="14" t="s">
        <v>114</v>
      </c>
      <c r="N217" s="11">
        <v>75000000</v>
      </c>
      <c r="O217" s="494"/>
      <c r="P217" s="457"/>
      <c r="Q217" s="457"/>
      <c r="R217" s="437" t="s">
        <v>37</v>
      </c>
      <c r="S217" s="411" t="s">
        <v>458</v>
      </c>
      <c r="T217" s="223" t="s">
        <v>457</v>
      </c>
      <c r="U217" s="223"/>
      <c r="V217" s="180"/>
      <c r="W217" s="180"/>
      <c r="X217" s="180"/>
      <c r="Y217" s="180"/>
      <c r="Z217" s="180"/>
      <c r="AA217" s="180"/>
      <c r="AB217" s="180"/>
      <c r="AC217" s="180"/>
      <c r="AD217" s="180"/>
      <c r="AE217" s="180"/>
    </row>
    <row r="218" spans="1:31" s="528" customFormat="1" x14ac:dyDescent="0.25">
      <c r="A218" s="521" t="s">
        <v>22</v>
      </c>
      <c r="B218" s="50" t="s">
        <v>29</v>
      </c>
      <c r="C218" s="50" t="s">
        <v>29</v>
      </c>
      <c r="D218" s="50" t="s">
        <v>29</v>
      </c>
      <c r="E218" s="50" t="s">
        <v>47</v>
      </c>
      <c r="F218" s="50" t="s">
        <v>56</v>
      </c>
      <c r="G218" s="50"/>
      <c r="H218" s="50"/>
      <c r="I218" s="50"/>
      <c r="J218" s="50">
        <v>10</v>
      </c>
      <c r="K218" s="50">
        <v>411</v>
      </c>
      <c r="L218" s="51" t="str">
        <f t="shared" si="21"/>
        <v>A-02-02-02-007-001---</v>
      </c>
      <c r="M218" s="52" t="s">
        <v>970</v>
      </c>
      <c r="N218" s="54">
        <v>3663946603</v>
      </c>
      <c r="O218" s="522">
        <v>5220</v>
      </c>
      <c r="P218" s="523">
        <v>3663946500</v>
      </c>
      <c r="Q218" s="523">
        <f>+N218-P218</f>
        <v>103</v>
      </c>
      <c r="R218" s="524" t="s">
        <v>37</v>
      </c>
      <c r="S218" s="525" t="s">
        <v>458</v>
      </c>
      <c r="T218" s="526" t="s">
        <v>462</v>
      </c>
      <c r="U218" s="526"/>
      <c r="V218" s="527" t="s">
        <v>936</v>
      </c>
      <c r="W218" s="527">
        <v>330</v>
      </c>
      <c r="X218" s="527"/>
      <c r="Y218" s="527"/>
      <c r="Z218" s="527"/>
      <c r="AA218" s="527"/>
      <c r="AB218" s="527"/>
      <c r="AC218" s="527"/>
      <c r="AD218" s="527"/>
      <c r="AE218" s="527"/>
    </row>
    <row r="219" spans="1:31" s="528" customFormat="1" x14ac:dyDescent="0.25">
      <c r="A219" s="521" t="s">
        <v>22</v>
      </c>
      <c r="B219" s="50" t="s">
        <v>29</v>
      </c>
      <c r="C219" s="50" t="s">
        <v>29</v>
      </c>
      <c r="D219" s="50" t="s">
        <v>29</v>
      </c>
      <c r="E219" s="50" t="s">
        <v>47</v>
      </c>
      <c r="F219" s="50" t="s">
        <v>56</v>
      </c>
      <c r="G219" s="50"/>
      <c r="H219" s="50"/>
      <c r="I219" s="50"/>
      <c r="J219" s="50">
        <v>10</v>
      </c>
      <c r="K219" s="50">
        <v>412</v>
      </c>
      <c r="L219" s="51" t="str">
        <f t="shared" si="21"/>
        <v>A-02-02-02-007-001---</v>
      </c>
      <c r="M219" s="52" t="s">
        <v>971</v>
      </c>
      <c r="N219" s="54">
        <v>183197325</v>
      </c>
      <c r="O219" s="522"/>
      <c r="P219" s="523"/>
      <c r="Q219" s="523"/>
      <c r="R219" s="524" t="s">
        <v>37</v>
      </c>
      <c r="S219" s="525" t="s">
        <v>458</v>
      </c>
      <c r="T219" s="526" t="s">
        <v>457</v>
      </c>
      <c r="U219" s="526"/>
      <c r="V219" s="527"/>
      <c r="W219" s="527"/>
      <c r="X219" s="527"/>
      <c r="Y219" s="527"/>
      <c r="Z219" s="527"/>
      <c r="AA219" s="527"/>
      <c r="AB219" s="527"/>
      <c r="AC219" s="527"/>
      <c r="AD219" s="527"/>
      <c r="AE219" s="527"/>
    </row>
    <row r="220" spans="1:31" s="528" customFormat="1" x14ac:dyDescent="0.25">
      <c r="A220" s="521" t="s">
        <v>22</v>
      </c>
      <c r="B220" s="50" t="s">
        <v>29</v>
      </c>
      <c r="C220" s="50" t="s">
        <v>29</v>
      </c>
      <c r="D220" s="50" t="s">
        <v>29</v>
      </c>
      <c r="E220" s="50" t="s">
        <v>47</v>
      </c>
      <c r="F220" s="50" t="s">
        <v>56</v>
      </c>
      <c r="G220" s="50"/>
      <c r="H220" s="50"/>
      <c r="I220" s="50"/>
      <c r="J220" s="50">
        <v>10</v>
      </c>
      <c r="K220" s="50">
        <v>413</v>
      </c>
      <c r="L220" s="51" t="str">
        <f t="shared" si="21"/>
        <v>A-02-02-02-007-001---</v>
      </c>
      <c r="M220" s="52" t="s">
        <v>972</v>
      </c>
      <c r="N220" s="54">
        <v>228204684</v>
      </c>
      <c r="O220" s="522">
        <v>5220</v>
      </c>
      <c r="P220" s="523">
        <v>228204684</v>
      </c>
      <c r="Q220" s="523">
        <f>+N220-P220</f>
        <v>0</v>
      </c>
      <c r="R220" s="524" t="s">
        <v>37</v>
      </c>
      <c r="S220" s="525" t="s">
        <v>458</v>
      </c>
      <c r="T220" s="526" t="s">
        <v>462</v>
      </c>
      <c r="U220" s="526"/>
      <c r="V220" s="527" t="s">
        <v>936</v>
      </c>
      <c r="W220" s="527">
        <v>330</v>
      </c>
      <c r="X220" s="527"/>
      <c r="Y220" s="527"/>
      <c r="Z220" s="527"/>
      <c r="AA220" s="527"/>
      <c r="AB220" s="527"/>
      <c r="AC220" s="527"/>
      <c r="AD220" s="527"/>
      <c r="AE220" s="527"/>
    </row>
    <row r="221" spans="1:31" s="528" customFormat="1" x14ac:dyDescent="0.25">
      <c r="A221" s="521" t="s">
        <v>22</v>
      </c>
      <c r="B221" s="50" t="s">
        <v>29</v>
      </c>
      <c r="C221" s="50" t="s">
        <v>29</v>
      </c>
      <c r="D221" s="50" t="s">
        <v>29</v>
      </c>
      <c r="E221" s="50" t="s">
        <v>47</v>
      </c>
      <c r="F221" s="50" t="s">
        <v>56</v>
      </c>
      <c r="G221" s="50"/>
      <c r="H221" s="50"/>
      <c r="I221" s="50"/>
      <c r="J221" s="50">
        <v>10</v>
      </c>
      <c r="K221" s="50">
        <v>414</v>
      </c>
      <c r="L221" s="51" t="str">
        <f t="shared" si="21"/>
        <v>A-02-02-02-007-001---</v>
      </c>
      <c r="M221" s="52" t="s">
        <v>973</v>
      </c>
      <c r="N221" s="54">
        <v>13747275</v>
      </c>
      <c r="O221" s="522"/>
      <c r="P221" s="523"/>
      <c r="Q221" s="523"/>
      <c r="R221" s="524" t="s">
        <v>37</v>
      </c>
      <c r="S221" s="525" t="s">
        <v>458</v>
      </c>
      <c r="T221" s="526" t="s">
        <v>457</v>
      </c>
      <c r="U221" s="526"/>
      <c r="V221" s="527"/>
      <c r="W221" s="527"/>
      <c r="X221" s="527"/>
      <c r="Y221" s="527"/>
      <c r="Z221" s="527"/>
      <c r="AA221" s="527"/>
      <c r="AB221" s="527"/>
      <c r="AC221" s="527"/>
      <c r="AD221" s="527"/>
      <c r="AE221" s="527"/>
    </row>
    <row r="222" spans="1:31" s="528" customFormat="1" x14ac:dyDescent="0.25">
      <c r="A222" s="521" t="s">
        <v>22</v>
      </c>
      <c r="B222" s="50" t="s">
        <v>29</v>
      </c>
      <c r="C222" s="50" t="s">
        <v>29</v>
      </c>
      <c r="D222" s="50" t="s">
        <v>29</v>
      </c>
      <c r="E222" s="50" t="s">
        <v>47</v>
      </c>
      <c r="F222" s="50" t="s">
        <v>56</v>
      </c>
      <c r="G222" s="50"/>
      <c r="H222" s="50"/>
      <c r="I222" s="50"/>
      <c r="J222" s="50">
        <v>10</v>
      </c>
      <c r="K222" s="50">
        <v>415</v>
      </c>
      <c r="L222" s="51" t="str">
        <f t="shared" si="21"/>
        <v>A-02-02-02-007-001---</v>
      </c>
      <c r="M222" s="52" t="s">
        <v>974</v>
      </c>
      <c r="N222" s="54">
        <v>6314863099</v>
      </c>
      <c r="O222" s="522">
        <v>5220</v>
      </c>
      <c r="P222" s="523">
        <v>6284530879</v>
      </c>
      <c r="Q222" s="523">
        <f>+N222-P222</f>
        <v>30332220</v>
      </c>
      <c r="R222" s="524" t="s">
        <v>37</v>
      </c>
      <c r="S222" s="525" t="s">
        <v>458</v>
      </c>
      <c r="T222" s="526" t="s">
        <v>462</v>
      </c>
      <c r="U222" s="526"/>
      <c r="V222" s="527" t="s">
        <v>936</v>
      </c>
      <c r="W222" s="527">
        <v>330</v>
      </c>
      <c r="X222" s="527"/>
      <c r="Y222" s="527"/>
      <c r="Z222" s="527"/>
      <c r="AA222" s="527"/>
      <c r="AB222" s="527"/>
      <c r="AC222" s="527"/>
      <c r="AD222" s="527"/>
      <c r="AE222" s="527"/>
    </row>
    <row r="223" spans="1:31" s="528" customFormat="1" x14ac:dyDescent="0.25">
      <c r="A223" s="521" t="s">
        <v>22</v>
      </c>
      <c r="B223" s="50" t="s">
        <v>29</v>
      </c>
      <c r="C223" s="50" t="s">
        <v>29</v>
      </c>
      <c r="D223" s="50" t="s">
        <v>29</v>
      </c>
      <c r="E223" s="50" t="s">
        <v>47</v>
      </c>
      <c r="F223" s="50" t="s">
        <v>56</v>
      </c>
      <c r="G223" s="50"/>
      <c r="H223" s="50"/>
      <c r="I223" s="50"/>
      <c r="J223" s="50">
        <v>10</v>
      </c>
      <c r="K223" s="50">
        <v>416</v>
      </c>
      <c r="L223" s="51" t="str">
        <f t="shared" si="21"/>
        <v>A-02-02-02-007-001---</v>
      </c>
      <c r="M223" s="52" t="s">
        <v>975</v>
      </c>
      <c r="N223" s="54">
        <v>506539815</v>
      </c>
      <c r="O223" s="522"/>
      <c r="P223" s="523"/>
      <c r="Q223" s="523"/>
      <c r="R223" s="524" t="s">
        <v>37</v>
      </c>
      <c r="S223" s="525" t="s">
        <v>458</v>
      </c>
      <c r="T223" s="526" t="s">
        <v>457</v>
      </c>
      <c r="U223" s="526"/>
      <c r="V223" s="527"/>
      <c r="W223" s="527"/>
      <c r="X223" s="527"/>
      <c r="Y223" s="527"/>
      <c r="Z223" s="527"/>
      <c r="AA223" s="527"/>
      <c r="AB223" s="527"/>
      <c r="AC223" s="527"/>
      <c r="AD223" s="527"/>
      <c r="AE223" s="527"/>
    </row>
    <row r="224" spans="1:31" s="528" customFormat="1" x14ac:dyDescent="0.25">
      <c r="A224" s="521" t="s">
        <v>22</v>
      </c>
      <c r="B224" s="50" t="s">
        <v>29</v>
      </c>
      <c r="C224" s="50" t="s">
        <v>29</v>
      </c>
      <c r="D224" s="50" t="s">
        <v>29</v>
      </c>
      <c r="E224" s="50" t="s">
        <v>47</v>
      </c>
      <c r="F224" s="50" t="s">
        <v>56</v>
      </c>
      <c r="G224" s="50"/>
      <c r="H224" s="50"/>
      <c r="I224" s="50"/>
      <c r="J224" s="50">
        <v>10</v>
      </c>
      <c r="K224" s="50">
        <v>417</v>
      </c>
      <c r="L224" s="51" t="str">
        <f t="shared" si="21"/>
        <v>A-02-02-02-007-001---</v>
      </c>
      <c r="M224" s="52" t="s">
        <v>978</v>
      </c>
      <c r="N224" s="54">
        <v>1272526</v>
      </c>
      <c r="O224" s="522"/>
      <c r="P224" s="523"/>
      <c r="Q224" s="523"/>
      <c r="R224" s="524" t="s">
        <v>37</v>
      </c>
      <c r="S224" s="525" t="s">
        <v>458</v>
      </c>
      <c r="T224" s="526" t="s">
        <v>462</v>
      </c>
      <c r="U224" s="526"/>
      <c r="V224" s="527" t="s">
        <v>936</v>
      </c>
      <c r="W224" s="527">
        <v>330</v>
      </c>
      <c r="X224" s="527"/>
      <c r="Y224" s="527"/>
      <c r="Z224" s="527"/>
      <c r="AA224" s="527"/>
      <c r="AB224" s="527"/>
      <c r="AC224" s="527"/>
      <c r="AD224" s="527"/>
      <c r="AE224" s="527"/>
    </row>
    <row r="225" spans="1:31" s="528" customFormat="1" x14ac:dyDescent="0.25">
      <c r="A225" s="521" t="s">
        <v>22</v>
      </c>
      <c r="B225" s="50" t="s">
        <v>29</v>
      </c>
      <c r="C225" s="50" t="s">
        <v>29</v>
      </c>
      <c r="D225" s="50" t="s">
        <v>29</v>
      </c>
      <c r="E225" s="50" t="s">
        <v>47</v>
      </c>
      <c r="F225" s="50" t="s">
        <v>56</v>
      </c>
      <c r="G225" s="50"/>
      <c r="H225" s="50"/>
      <c r="I225" s="50"/>
      <c r="J225" s="50">
        <v>10</v>
      </c>
      <c r="K225" s="50">
        <v>418</v>
      </c>
      <c r="L225" s="51" t="str">
        <f t="shared" si="21"/>
        <v>A-02-02-02-007-001---</v>
      </c>
      <c r="M225" s="52" t="s">
        <v>979</v>
      </c>
      <c r="N225" s="54">
        <v>129462</v>
      </c>
      <c r="O225" s="522"/>
      <c r="P225" s="523"/>
      <c r="Q225" s="523"/>
      <c r="R225" s="524" t="s">
        <v>37</v>
      </c>
      <c r="S225" s="525" t="s">
        <v>458</v>
      </c>
      <c r="T225" s="526" t="s">
        <v>457</v>
      </c>
      <c r="U225" s="526"/>
      <c r="V225" s="527"/>
      <c r="W225" s="527"/>
      <c r="X225" s="527"/>
      <c r="Y225" s="527"/>
      <c r="Z225" s="527"/>
      <c r="AA225" s="527"/>
      <c r="AB225" s="527"/>
      <c r="AC225" s="527"/>
      <c r="AD225" s="527"/>
      <c r="AE225" s="527"/>
    </row>
    <row r="226" spans="1:31" s="528" customFormat="1" x14ac:dyDescent="0.25">
      <c r="A226" s="521" t="s">
        <v>22</v>
      </c>
      <c r="B226" s="50" t="s">
        <v>29</v>
      </c>
      <c r="C226" s="50" t="s">
        <v>29</v>
      </c>
      <c r="D226" s="50" t="s">
        <v>29</v>
      </c>
      <c r="E226" s="50" t="s">
        <v>47</v>
      </c>
      <c r="F226" s="50" t="s">
        <v>56</v>
      </c>
      <c r="G226" s="50"/>
      <c r="H226" s="50"/>
      <c r="I226" s="50"/>
      <c r="J226" s="50">
        <v>10</v>
      </c>
      <c r="K226" s="50">
        <v>419</v>
      </c>
      <c r="L226" s="51" t="str">
        <f t="shared" si="21"/>
        <v>A-02-02-02-007-001---</v>
      </c>
      <c r="M226" s="52" t="s">
        <v>980</v>
      </c>
      <c r="N226" s="54">
        <v>997435</v>
      </c>
      <c r="O226" s="522">
        <v>5220</v>
      </c>
      <c r="P226" s="523">
        <v>997435</v>
      </c>
      <c r="Q226" s="523">
        <f>+N226-P226</f>
        <v>0</v>
      </c>
      <c r="R226" s="524" t="s">
        <v>37</v>
      </c>
      <c r="S226" s="525" t="s">
        <v>458</v>
      </c>
      <c r="T226" s="526" t="s">
        <v>462</v>
      </c>
      <c r="U226" s="526"/>
      <c r="V226" s="527" t="s">
        <v>936</v>
      </c>
      <c r="W226" s="527">
        <v>330</v>
      </c>
      <c r="X226" s="527"/>
      <c r="Y226" s="527"/>
      <c r="Z226" s="527"/>
      <c r="AA226" s="527"/>
      <c r="AB226" s="527"/>
      <c r="AC226" s="527"/>
      <c r="AD226" s="527"/>
      <c r="AE226" s="527"/>
    </row>
    <row r="227" spans="1:31" s="528" customFormat="1" x14ac:dyDescent="0.25">
      <c r="A227" s="521" t="s">
        <v>22</v>
      </c>
      <c r="B227" s="50" t="s">
        <v>29</v>
      </c>
      <c r="C227" s="50" t="s">
        <v>29</v>
      </c>
      <c r="D227" s="50" t="s">
        <v>29</v>
      </c>
      <c r="E227" s="50" t="s">
        <v>47</v>
      </c>
      <c r="F227" s="50" t="s">
        <v>56</v>
      </c>
      <c r="G227" s="50"/>
      <c r="H227" s="50"/>
      <c r="I227" s="50"/>
      <c r="J227" s="50">
        <v>10</v>
      </c>
      <c r="K227" s="50">
        <v>420</v>
      </c>
      <c r="L227" s="51" t="str">
        <f t="shared" si="21"/>
        <v>A-02-02-02-007-001---</v>
      </c>
      <c r="M227" s="52" t="s">
        <v>981</v>
      </c>
      <c r="N227" s="54">
        <v>49875</v>
      </c>
      <c r="O227" s="522"/>
      <c r="P227" s="523"/>
      <c r="Q227" s="523"/>
      <c r="R227" s="524" t="s">
        <v>37</v>
      </c>
      <c r="S227" s="525" t="s">
        <v>458</v>
      </c>
      <c r="T227" s="526" t="s">
        <v>457</v>
      </c>
      <c r="U227" s="526"/>
      <c r="V227" s="527"/>
      <c r="W227" s="527"/>
      <c r="X227" s="527"/>
      <c r="Y227" s="527"/>
      <c r="Z227" s="527"/>
      <c r="AA227" s="527"/>
      <c r="AB227" s="527"/>
      <c r="AC227" s="527"/>
      <c r="AD227" s="527"/>
      <c r="AE227" s="527"/>
    </row>
    <row r="228" spans="1:31" s="528" customFormat="1" x14ac:dyDescent="0.25">
      <c r="A228" s="521" t="s">
        <v>22</v>
      </c>
      <c r="B228" s="50" t="s">
        <v>29</v>
      </c>
      <c r="C228" s="50" t="s">
        <v>29</v>
      </c>
      <c r="D228" s="50" t="s">
        <v>29</v>
      </c>
      <c r="E228" s="50" t="s">
        <v>47</v>
      </c>
      <c r="F228" s="50" t="s">
        <v>56</v>
      </c>
      <c r="G228" s="50"/>
      <c r="H228" s="50"/>
      <c r="I228" s="50"/>
      <c r="J228" s="50">
        <v>10</v>
      </c>
      <c r="K228" s="50">
        <v>421</v>
      </c>
      <c r="L228" s="51" t="str">
        <f t="shared" si="21"/>
        <v>A-02-02-02-007-001---</v>
      </c>
      <c r="M228" s="52" t="s">
        <v>982</v>
      </c>
      <c r="N228" s="54">
        <v>603698630</v>
      </c>
      <c r="O228" s="522">
        <v>5220</v>
      </c>
      <c r="P228" s="523">
        <v>603698630</v>
      </c>
      <c r="Q228" s="523">
        <f>+N228-P228</f>
        <v>0</v>
      </c>
      <c r="R228" s="524" t="s">
        <v>37</v>
      </c>
      <c r="S228" s="525" t="s">
        <v>458</v>
      </c>
      <c r="T228" s="526" t="s">
        <v>462</v>
      </c>
      <c r="U228" s="526"/>
      <c r="V228" s="527" t="s">
        <v>936</v>
      </c>
      <c r="W228" s="527">
        <v>330</v>
      </c>
      <c r="X228" s="527"/>
      <c r="Y228" s="527"/>
      <c r="Z228" s="527"/>
      <c r="AA228" s="527"/>
      <c r="AB228" s="527"/>
      <c r="AC228" s="527"/>
      <c r="AD228" s="527"/>
      <c r="AE228" s="527"/>
    </row>
    <row r="229" spans="1:31" s="528" customFormat="1" x14ac:dyDescent="0.25">
      <c r="A229" s="521" t="s">
        <v>22</v>
      </c>
      <c r="B229" s="50" t="s">
        <v>29</v>
      </c>
      <c r="C229" s="50" t="s">
        <v>29</v>
      </c>
      <c r="D229" s="50" t="s">
        <v>29</v>
      </c>
      <c r="E229" s="50" t="s">
        <v>47</v>
      </c>
      <c r="F229" s="50" t="s">
        <v>56</v>
      </c>
      <c r="G229" s="50"/>
      <c r="H229" s="50"/>
      <c r="I229" s="50"/>
      <c r="J229" s="50">
        <v>10</v>
      </c>
      <c r="K229" s="50">
        <v>422</v>
      </c>
      <c r="L229" s="51" t="str">
        <f t="shared" si="21"/>
        <v>A-02-02-02-007-001---</v>
      </c>
      <c r="M229" s="52" t="s">
        <v>983</v>
      </c>
      <c r="N229" s="54">
        <v>30184935</v>
      </c>
      <c r="O229" s="522"/>
      <c r="P229" s="523"/>
      <c r="Q229" s="523"/>
      <c r="R229" s="524" t="s">
        <v>37</v>
      </c>
      <c r="S229" s="525" t="s">
        <v>458</v>
      </c>
      <c r="T229" s="526" t="s">
        <v>457</v>
      </c>
      <c r="U229" s="526"/>
      <c r="V229" s="527"/>
      <c r="W229" s="527"/>
      <c r="X229" s="527"/>
      <c r="Y229" s="527"/>
      <c r="Z229" s="527"/>
      <c r="AA229" s="527"/>
      <c r="AB229" s="527"/>
      <c r="AC229" s="527"/>
      <c r="AD229" s="527"/>
      <c r="AE229" s="527"/>
    </row>
    <row r="230" spans="1:31" s="528" customFormat="1" x14ac:dyDescent="0.25">
      <c r="A230" s="521" t="s">
        <v>22</v>
      </c>
      <c r="B230" s="50" t="s">
        <v>29</v>
      </c>
      <c r="C230" s="50" t="s">
        <v>29</v>
      </c>
      <c r="D230" s="50" t="s">
        <v>29</v>
      </c>
      <c r="E230" s="50" t="s">
        <v>47</v>
      </c>
      <c r="F230" s="50" t="s">
        <v>56</v>
      </c>
      <c r="G230" s="50"/>
      <c r="H230" s="50"/>
      <c r="I230" s="50"/>
      <c r="J230" s="50">
        <v>10</v>
      </c>
      <c r="K230" s="50">
        <v>423</v>
      </c>
      <c r="L230" s="51" t="str">
        <f t="shared" si="21"/>
        <v>A-02-02-02-007-001---</v>
      </c>
      <c r="M230" s="52" t="s">
        <v>984</v>
      </c>
      <c r="N230" s="54">
        <v>449753425</v>
      </c>
      <c r="O230" s="522">
        <v>5220</v>
      </c>
      <c r="P230" s="523">
        <v>449753400</v>
      </c>
      <c r="Q230" s="523">
        <f>+N230-P230</f>
        <v>25</v>
      </c>
      <c r="R230" s="524" t="s">
        <v>37</v>
      </c>
      <c r="S230" s="525" t="s">
        <v>458</v>
      </c>
      <c r="T230" s="526" t="s">
        <v>462</v>
      </c>
      <c r="U230" s="526"/>
      <c r="V230" s="527" t="s">
        <v>936</v>
      </c>
      <c r="W230" s="527">
        <v>330</v>
      </c>
      <c r="X230" s="527"/>
      <c r="Y230" s="527"/>
      <c r="Z230" s="527"/>
      <c r="AA230" s="527"/>
      <c r="AB230" s="527"/>
      <c r="AC230" s="527"/>
      <c r="AD230" s="527"/>
      <c r="AE230" s="527"/>
    </row>
    <row r="231" spans="1:31" s="528" customFormat="1" x14ac:dyDescent="0.25">
      <c r="A231" s="521" t="s">
        <v>22</v>
      </c>
      <c r="B231" s="50" t="s">
        <v>29</v>
      </c>
      <c r="C231" s="50" t="s">
        <v>29</v>
      </c>
      <c r="D231" s="50" t="s">
        <v>29</v>
      </c>
      <c r="E231" s="50" t="s">
        <v>47</v>
      </c>
      <c r="F231" s="50" t="s">
        <v>56</v>
      </c>
      <c r="G231" s="50"/>
      <c r="H231" s="50"/>
      <c r="I231" s="50"/>
      <c r="J231" s="50">
        <v>10</v>
      </c>
      <c r="K231" s="50">
        <v>424</v>
      </c>
      <c r="L231" s="51" t="str">
        <f t="shared" si="21"/>
        <v>A-02-02-02-007-001---</v>
      </c>
      <c r="M231" s="52" t="s">
        <v>985</v>
      </c>
      <c r="N231" s="54">
        <v>22487670</v>
      </c>
      <c r="O231" s="522"/>
      <c r="P231" s="523"/>
      <c r="Q231" s="523"/>
      <c r="R231" s="524" t="s">
        <v>37</v>
      </c>
      <c r="S231" s="525" t="s">
        <v>458</v>
      </c>
      <c r="T231" s="526" t="s">
        <v>457</v>
      </c>
      <c r="U231" s="526"/>
      <c r="V231" s="527"/>
      <c r="W231" s="527"/>
      <c r="X231" s="527"/>
      <c r="Y231" s="527"/>
      <c r="Z231" s="527"/>
      <c r="AA231" s="527"/>
      <c r="AB231" s="527"/>
      <c r="AC231" s="527"/>
      <c r="AD231" s="527"/>
      <c r="AE231" s="527"/>
    </row>
    <row r="232" spans="1:31" s="528" customFormat="1" x14ac:dyDescent="0.25">
      <c r="A232" s="521" t="s">
        <v>22</v>
      </c>
      <c r="B232" s="50" t="s">
        <v>29</v>
      </c>
      <c r="C232" s="50" t="s">
        <v>29</v>
      </c>
      <c r="D232" s="50" t="s">
        <v>29</v>
      </c>
      <c r="E232" s="50" t="s">
        <v>47</v>
      </c>
      <c r="F232" s="50" t="s">
        <v>56</v>
      </c>
      <c r="G232" s="50"/>
      <c r="H232" s="50"/>
      <c r="I232" s="50"/>
      <c r="J232" s="50">
        <v>10</v>
      </c>
      <c r="K232" s="50">
        <v>425</v>
      </c>
      <c r="L232" s="51" t="str">
        <f t="shared" si="21"/>
        <v>A-02-02-02-007-001---</v>
      </c>
      <c r="M232" s="52" t="s">
        <v>976</v>
      </c>
      <c r="N232" s="54">
        <v>53344603</v>
      </c>
      <c r="O232" s="522"/>
      <c r="P232" s="523"/>
      <c r="Q232" s="523"/>
      <c r="R232" s="524" t="s">
        <v>37</v>
      </c>
      <c r="S232" s="525" t="s">
        <v>458</v>
      </c>
      <c r="T232" s="526" t="s">
        <v>457</v>
      </c>
      <c r="U232" s="526"/>
      <c r="V232" s="527"/>
      <c r="W232" s="527"/>
      <c r="X232" s="527"/>
      <c r="Y232" s="527"/>
      <c r="Z232" s="527"/>
      <c r="AA232" s="527"/>
      <c r="AB232" s="527"/>
      <c r="AC232" s="527"/>
      <c r="AD232" s="527"/>
      <c r="AE232" s="527"/>
    </row>
    <row r="233" spans="1:31" s="528" customFormat="1" x14ac:dyDescent="0.25">
      <c r="A233" s="521" t="s">
        <v>22</v>
      </c>
      <c r="B233" s="50" t="s">
        <v>29</v>
      </c>
      <c r="C233" s="50" t="s">
        <v>29</v>
      </c>
      <c r="D233" s="50" t="s">
        <v>29</v>
      </c>
      <c r="E233" s="50" t="s">
        <v>47</v>
      </c>
      <c r="F233" s="50" t="s">
        <v>56</v>
      </c>
      <c r="G233" s="50"/>
      <c r="H233" s="50"/>
      <c r="I233" s="50"/>
      <c r="J233" s="50">
        <v>10</v>
      </c>
      <c r="K233" s="50">
        <v>426</v>
      </c>
      <c r="L233" s="51" t="str">
        <f t="shared" si="21"/>
        <v>A-02-02-02-007-001---</v>
      </c>
      <c r="M233" s="52" t="s">
        <v>986</v>
      </c>
      <c r="N233" s="54">
        <v>319315068</v>
      </c>
      <c r="O233" s="522">
        <v>5220</v>
      </c>
      <c r="P233" s="523">
        <v>319315000</v>
      </c>
      <c r="Q233" s="523">
        <f>+N233-P233</f>
        <v>68</v>
      </c>
      <c r="R233" s="524" t="s">
        <v>37</v>
      </c>
      <c r="S233" s="525" t="s">
        <v>458</v>
      </c>
      <c r="T233" s="526" t="s">
        <v>462</v>
      </c>
      <c r="U233" s="526"/>
      <c r="V233" s="527" t="s">
        <v>936</v>
      </c>
      <c r="W233" s="527">
        <v>330</v>
      </c>
      <c r="X233" s="527"/>
      <c r="Y233" s="527"/>
      <c r="Z233" s="527"/>
      <c r="AA233" s="527"/>
      <c r="AB233" s="527"/>
      <c r="AC233" s="527"/>
      <c r="AD233" s="527"/>
      <c r="AE233" s="527"/>
    </row>
    <row r="234" spans="1:31" s="528" customFormat="1" x14ac:dyDescent="0.25">
      <c r="A234" s="521" t="s">
        <v>22</v>
      </c>
      <c r="B234" s="50" t="s">
        <v>29</v>
      </c>
      <c r="C234" s="50" t="s">
        <v>29</v>
      </c>
      <c r="D234" s="50" t="s">
        <v>29</v>
      </c>
      <c r="E234" s="50" t="s">
        <v>47</v>
      </c>
      <c r="F234" s="50" t="s">
        <v>56</v>
      </c>
      <c r="G234" s="50"/>
      <c r="H234" s="50"/>
      <c r="I234" s="50"/>
      <c r="J234" s="50">
        <v>10</v>
      </c>
      <c r="K234" s="50">
        <v>427</v>
      </c>
      <c r="L234" s="51" t="str">
        <f t="shared" si="21"/>
        <v>A-02-02-02-007-001---</v>
      </c>
      <c r="M234" s="52" t="s">
        <v>987</v>
      </c>
      <c r="N234" s="54">
        <v>15965760</v>
      </c>
      <c r="O234" s="522"/>
      <c r="P234" s="523"/>
      <c r="Q234" s="523"/>
      <c r="R234" s="524" t="s">
        <v>37</v>
      </c>
      <c r="S234" s="525" t="s">
        <v>458</v>
      </c>
      <c r="T234" s="526" t="s">
        <v>457</v>
      </c>
      <c r="U234" s="526"/>
      <c r="V234" s="527"/>
      <c r="W234" s="527"/>
      <c r="X234" s="527"/>
      <c r="Y234" s="527"/>
      <c r="Z234" s="527"/>
      <c r="AA234" s="527"/>
      <c r="AB234" s="527"/>
      <c r="AC234" s="527"/>
      <c r="AD234" s="527"/>
      <c r="AE234" s="527"/>
    </row>
    <row r="235" spans="1:31" s="528" customFormat="1" x14ac:dyDescent="0.25">
      <c r="A235" s="521" t="s">
        <v>22</v>
      </c>
      <c r="B235" s="50" t="s">
        <v>29</v>
      </c>
      <c r="C235" s="50" t="s">
        <v>29</v>
      </c>
      <c r="D235" s="50" t="s">
        <v>29</v>
      </c>
      <c r="E235" s="50" t="s">
        <v>47</v>
      </c>
      <c r="F235" s="50" t="s">
        <v>56</v>
      </c>
      <c r="G235" s="50"/>
      <c r="H235" s="50"/>
      <c r="I235" s="50"/>
      <c r="J235" s="49">
        <v>10</v>
      </c>
      <c r="K235" s="50"/>
      <c r="L235" s="51" t="str">
        <f t="shared" si="21"/>
        <v>A-02-02-02-007-001---</v>
      </c>
      <c r="M235" s="53" t="s">
        <v>26</v>
      </c>
      <c r="N235" s="55">
        <f>SUM(N236)</f>
        <v>555395640</v>
      </c>
      <c r="O235" s="522"/>
      <c r="P235" s="529"/>
      <c r="Q235" s="529"/>
      <c r="R235" s="524"/>
      <c r="S235" s="525"/>
      <c r="T235" s="526"/>
      <c r="U235" s="530"/>
      <c r="V235" s="527"/>
      <c r="W235" s="527"/>
      <c r="X235" s="527"/>
      <c r="Y235" s="527"/>
      <c r="Z235" s="527"/>
      <c r="AA235" s="527"/>
      <c r="AB235" s="527"/>
      <c r="AC235" s="527"/>
      <c r="AD235" s="527"/>
      <c r="AE235" s="527"/>
    </row>
    <row r="236" spans="1:31" ht="69" customHeight="1" x14ac:dyDescent="0.25">
      <c r="A236" s="200" t="s">
        <v>22</v>
      </c>
      <c r="B236" s="12" t="s">
        <v>29</v>
      </c>
      <c r="C236" s="12" t="s">
        <v>29</v>
      </c>
      <c r="D236" s="12" t="s">
        <v>29</v>
      </c>
      <c r="E236" s="12" t="s">
        <v>47</v>
      </c>
      <c r="F236" s="12" t="s">
        <v>56</v>
      </c>
      <c r="G236" s="12"/>
      <c r="H236" s="12"/>
      <c r="I236" s="12"/>
      <c r="J236" s="15">
        <v>10</v>
      </c>
      <c r="K236" s="12">
        <v>435</v>
      </c>
      <c r="L236" s="8" t="str">
        <f>CONCATENATE(A236,"-",B236,"-",C236,"-",D236,"-",E236,"-",F236,"-",G236,"-",H236,"-",I236)</f>
        <v>A-02-02-02-007-001---</v>
      </c>
      <c r="M236" s="14" t="s">
        <v>1057</v>
      </c>
      <c r="N236" s="103">
        <v>555395640</v>
      </c>
      <c r="O236" s="499"/>
      <c r="P236" s="461"/>
      <c r="Q236" s="461"/>
      <c r="R236" s="437" t="s">
        <v>70</v>
      </c>
      <c r="S236" s="412" t="s">
        <v>70</v>
      </c>
      <c r="T236" s="223" t="s">
        <v>451</v>
      </c>
      <c r="U236" s="223"/>
      <c r="V236" s="180"/>
      <c r="W236" s="180"/>
      <c r="X236" s="180"/>
      <c r="Y236" s="180"/>
      <c r="Z236" s="180"/>
      <c r="AA236" s="180"/>
      <c r="AB236" s="180"/>
      <c r="AC236" s="180"/>
      <c r="AD236" s="180"/>
      <c r="AE236" s="180"/>
    </row>
    <row r="237" spans="1:31" x14ac:dyDescent="0.25">
      <c r="A237" s="200" t="s">
        <v>22</v>
      </c>
      <c r="B237" s="12" t="s">
        <v>29</v>
      </c>
      <c r="C237" s="12" t="s">
        <v>29</v>
      </c>
      <c r="D237" s="12" t="s">
        <v>29</v>
      </c>
      <c r="E237" s="12" t="s">
        <v>47</v>
      </c>
      <c r="F237" s="12" t="s">
        <v>50</v>
      </c>
      <c r="G237" s="12"/>
      <c r="H237" s="12"/>
      <c r="I237" s="12"/>
      <c r="J237" s="15">
        <v>10</v>
      </c>
      <c r="K237" s="12"/>
      <c r="L237" s="8" t="str">
        <f t="shared" ref="L237" si="23">CONCATENATE(A237,"-",B237,"-",C237,"-",D237,"-",E237,"-",F237,"-",G237,"-",H237,"-",I237)</f>
        <v>A-02-02-02-007-002---</v>
      </c>
      <c r="M237" s="14" t="s">
        <v>365</v>
      </c>
      <c r="N237" s="10">
        <f>SUM(N238:N248)</f>
        <v>3000878382</v>
      </c>
      <c r="O237" s="494"/>
      <c r="P237" s="456"/>
      <c r="Q237" s="456"/>
      <c r="R237" s="437"/>
      <c r="S237" s="411"/>
      <c r="T237" s="223"/>
      <c r="U237" s="223"/>
      <c r="V237" s="180"/>
      <c r="W237" s="180"/>
      <c r="X237" s="180"/>
      <c r="Y237" s="180"/>
      <c r="Z237" s="180"/>
      <c r="AA237" s="180"/>
      <c r="AB237" s="180"/>
      <c r="AC237" s="180"/>
      <c r="AD237" s="180"/>
      <c r="AE237" s="180"/>
    </row>
    <row r="238" spans="1:31" ht="30.75" customHeight="1" x14ac:dyDescent="0.25">
      <c r="A238" s="200" t="s">
        <v>22</v>
      </c>
      <c r="B238" s="12" t="s">
        <v>29</v>
      </c>
      <c r="C238" s="12" t="s">
        <v>29</v>
      </c>
      <c r="D238" s="12" t="s">
        <v>29</v>
      </c>
      <c r="E238" s="12" t="s">
        <v>47</v>
      </c>
      <c r="F238" s="12" t="s">
        <v>50</v>
      </c>
      <c r="G238" s="12"/>
      <c r="H238" s="12"/>
      <c r="I238" s="12"/>
      <c r="J238" s="12">
        <v>10</v>
      </c>
      <c r="K238" s="12">
        <v>319</v>
      </c>
      <c r="L238" s="8" t="str">
        <f t="shared" si="21"/>
        <v>A-02-02-02-007-002---</v>
      </c>
      <c r="M238" s="14" t="s">
        <v>270</v>
      </c>
      <c r="N238" s="11">
        <v>565267510</v>
      </c>
      <c r="O238" s="494">
        <v>1020</v>
      </c>
      <c r="P238" s="457">
        <v>565267510</v>
      </c>
      <c r="Q238" s="457">
        <f>+N238-P238</f>
        <v>0</v>
      </c>
      <c r="R238" s="437" t="s">
        <v>37</v>
      </c>
      <c r="S238" s="411" t="s">
        <v>444</v>
      </c>
      <c r="T238" s="223"/>
      <c r="U238" s="223"/>
      <c r="V238" s="180"/>
      <c r="W238" s="180"/>
      <c r="X238" s="180"/>
      <c r="Y238" s="180"/>
      <c r="Z238" s="180"/>
      <c r="AA238" s="180"/>
      <c r="AB238" s="180"/>
      <c r="AC238" s="180"/>
      <c r="AD238" s="180"/>
      <c r="AE238" s="180"/>
    </row>
    <row r="239" spans="1:31" x14ac:dyDescent="0.25">
      <c r="A239" s="200" t="s">
        <v>22</v>
      </c>
      <c r="B239" s="12" t="s">
        <v>29</v>
      </c>
      <c r="C239" s="12" t="s">
        <v>29</v>
      </c>
      <c r="D239" s="12" t="s">
        <v>29</v>
      </c>
      <c r="E239" s="12" t="s">
        <v>47</v>
      </c>
      <c r="F239" s="12" t="s">
        <v>50</v>
      </c>
      <c r="G239" s="12"/>
      <c r="H239" s="12"/>
      <c r="I239" s="12"/>
      <c r="J239" s="12">
        <v>10</v>
      </c>
      <c r="K239" s="12">
        <v>320</v>
      </c>
      <c r="L239" s="8" t="str">
        <f t="shared" si="21"/>
        <v>A-02-02-02-007-002---</v>
      </c>
      <c r="M239" s="14" t="s">
        <v>271</v>
      </c>
      <c r="N239" s="11">
        <v>109285289</v>
      </c>
      <c r="O239" s="494">
        <v>1720</v>
      </c>
      <c r="P239" s="457">
        <v>109285288.65000001</v>
      </c>
      <c r="Q239" s="457">
        <f>+N239-P239</f>
        <v>0.34999999403953552</v>
      </c>
      <c r="R239" s="437" t="s">
        <v>37</v>
      </c>
      <c r="S239" s="411" t="s">
        <v>444</v>
      </c>
      <c r="T239" s="223"/>
      <c r="U239" s="223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</row>
    <row r="240" spans="1:31" x14ac:dyDescent="0.25">
      <c r="A240" s="200" t="s">
        <v>22</v>
      </c>
      <c r="B240" s="12" t="s">
        <v>29</v>
      </c>
      <c r="C240" s="12" t="s">
        <v>29</v>
      </c>
      <c r="D240" s="12" t="s">
        <v>29</v>
      </c>
      <c r="E240" s="12" t="s">
        <v>47</v>
      </c>
      <c r="F240" s="12" t="s">
        <v>50</v>
      </c>
      <c r="G240" s="12"/>
      <c r="H240" s="12"/>
      <c r="I240" s="12"/>
      <c r="J240" s="12">
        <v>10</v>
      </c>
      <c r="K240" s="12">
        <v>321</v>
      </c>
      <c r="L240" s="8" t="str">
        <f t="shared" si="21"/>
        <v>A-02-02-02-007-002---</v>
      </c>
      <c r="M240" s="14" t="s">
        <v>272</v>
      </c>
      <c r="N240" s="11">
        <v>82570035</v>
      </c>
      <c r="O240" s="494">
        <v>1620</v>
      </c>
      <c r="P240" s="457">
        <v>82570034.150000006</v>
      </c>
      <c r="Q240" s="457">
        <f>+N240-P240</f>
        <v>0.84999999403953552</v>
      </c>
      <c r="R240" s="437" t="s">
        <v>37</v>
      </c>
      <c r="S240" s="411" t="s">
        <v>444</v>
      </c>
      <c r="T240" s="223"/>
      <c r="U240" s="223"/>
      <c r="V240" s="180"/>
      <c r="W240" s="180"/>
      <c r="X240" s="180"/>
      <c r="Y240" s="180"/>
      <c r="Z240" s="180"/>
      <c r="AA240" s="180"/>
      <c r="AB240" s="180"/>
      <c r="AC240" s="180"/>
      <c r="AD240" s="180"/>
      <c r="AE240" s="180"/>
    </row>
    <row r="241" spans="1:31" ht="33" x14ac:dyDescent="0.25">
      <c r="A241" s="200" t="s">
        <v>22</v>
      </c>
      <c r="B241" s="12" t="s">
        <v>29</v>
      </c>
      <c r="C241" s="12" t="s">
        <v>29</v>
      </c>
      <c r="D241" s="12" t="s">
        <v>29</v>
      </c>
      <c r="E241" s="12" t="s">
        <v>47</v>
      </c>
      <c r="F241" s="12" t="s">
        <v>50</v>
      </c>
      <c r="G241" s="12"/>
      <c r="H241" s="12"/>
      <c r="I241" s="12"/>
      <c r="J241" s="12">
        <v>10</v>
      </c>
      <c r="K241" s="12">
        <v>322</v>
      </c>
      <c r="L241" s="8" t="str">
        <f t="shared" si="21"/>
        <v>A-02-02-02-007-002---</v>
      </c>
      <c r="M241" s="14" t="s">
        <v>273</v>
      </c>
      <c r="N241" s="11">
        <v>95201180</v>
      </c>
      <c r="O241" s="494">
        <v>1920</v>
      </c>
      <c r="P241" s="457">
        <v>95201179</v>
      </c>
      <c r="Q241" s="457">
        <f>+N241-P241</f>
        <v>1</v>
      </c>
      <c r="R241" s="437" t="s">
        <v>37</v>
      </c>
      <c r="S241" s="411" t="s">
        <v>444</v>
      </c>
      <c r="T241" s="223"/>
      <c r="U241" s="223"/>
      <c r="V241" s="180"/>
      <c r="W241" s="180"/>
      <c r="X241" s="180"/>
      <c r="Y241" s="180"/>
      <c r="Z241" s="180"/>
      <c r="AA241" s="180"/>
      <c r="AB241" s="180"/>
      <c r="AC241" s="180"/>
      <c r="AD241" s="180"/>
      <c r="AE241" s="180"/>
    </row>
    <row r="242" spans="1:31" ht="33" x14ac:dyDescent="0.25">
      <c r="A242" s="200" t="s">
        <v>22</v>
      </c>
      <c r="B242" s="12" t="s">
        <v>29</v>
      </c>
      <c r="C242" s="12" t="s">
        <v>29</v>
      </c>
      <c r="D242" s="12" t="s">
        <v>29</v>
      </c>
      <c r="E242" s="12" t="s">
        <v>47</v>
      </c>
      <c r="F242" s="12" t="s">
        <v>50</v>
      </c>
      <c r="G242" s="12"/>
      <c r="H242" s="12"/>
      <c r="I242" s="12"/>
      <c r="J242" s="12">
        <v>10</v>
      </c>
      <c r="K242" s="12">
        <v>323</v>
      </c>
      <c r="L242" s="8" t="str">
        <f t="shared" si="21"/>
        <v>A-02-02-02-007-002---</v>
      </c>
      <c r="M242" s="14" t="s">
        <v>274</v>
      </c>
      <c r="N242" s="11">
        <v>12000824</v>
      </c>
      <c r="O242" s="494">
        <v>1220</v>
      </c>
      <c r="P242" s="457">
        <v>12000820</v>
      </c>
      <c r="Q242" s="460">
        <f>+N242-P242</f>
        <v>4</v>
      </c>
      <c r="R242" s="437" t="s">
        <v>37</v>
      </c>
      <c r="S242" s="411" t="s">
        <v>444</v>
      </c>
      <c r="T242" s="223"/>
      <c r="U242" s="223"/>
      <c r="V242" s="180"/>
      <c r="W242" s="180"/>
      <c r="X242" s="180"/>
      <c r="Y242" s="180"/>
      <c r="Z242" s="180"/>
      <c r="AA242" s="180"/>
      <c r="AB242" s="180"/>
      <c r="AC242" s="180"/>
      <c r="AD242" s="180"/>
      <c r="AE242" s="180"/>
    </row>
    <row r="243" spans="1:31" x14ac:dyDescent="0.25">
      <c r="A243" s="200" t="s">
        <v>22</v>
      </c>
      <c r="B243" s="12" t="s">
        <v>29</v>
      </c>
      <c r="C243" s="12" t="s">
        <v>29</v>
      </c>
      <c r="D243" s="12" t="s">
        <v>29</v>
      </c>
      <c r="E243" s="12" t="s">
        <v>47</v>
      </c>
      <c r="F243" s="12" t="s">
        <v>50</v>
      </c>
      <c r="G243" s="12"/>
      <c r="H243" s="12"/>
      <c r="I243" s="12"/>
      <c r="J243" s="12">
        <v>10</v>
      </c>
      <c r="K243" s="12">
        <v>324</v>
      </c>
      <c r="L243" s="8" t="str">
        <f t="shared" si="21"/>
        <v>A-02-02-02-007-002---</v>
      </c>
      <c r="M243" s="14" t="s">
        <v>275</v>
      </c>
      <c r="N243" s="11">
        <v>849710124</v>
      </c>
      <c r="O243" s="494"/>
      <c r="P243" s="457"/>
      <c r="Q243" s="457"/>
      <c r="R243" s="437" t="s">
        <v>37</v>
      </c>
      <c r="S243" s="411" t="s">
        <v>444</v>
      </c>
      <c r="T243" s="223" t="s">
        <v>453</v>
      </c>
      <c r="U243" s="223">
        <v>28</v>
      </c>
      <c r="V243" s="393" t="s">
        <v>1068</v>
      </c>
      <c r="W243" s="393">
        <v>180</v>
      </c>
      <c r="X243" s="180"/>
      <c r="Y243" s="180"/>
      <c r="Z243" s="180"/>
      <c r="AA243" s="180"/>
      <c r="AB243" s="180"/>
      <c r="AC243" s="180"/>
      <c r="AD243" s="180"/>
      <c r="AE243" s="180"/>
    </row>
    <row r="244" spans="1:31" x14ac:dyDescent="0.25">
      <c r="A244" s="200" t="s">
        <v>22</v>
      </c>
      <c r="B244" s="12" t="s">
        <v>29</v>
      </c>
      <c r="C244" s="12" t="s">
        <v>29</v>
      </c>
      <c r="D244" s="12" t="s">
        <v>29</v>
      </c>
      <c r="E244" s="12" t="s">
        <v>47</v>
      </c>
      <c r="F244" s="12" t="s">
        <v>50</v>
      </c>
      <c r="G244" s="12"/>
      <c r="H244" s="12"/>
      <c r="I244" s="12"/>
      <c r="J244" s="12">
        <v>10</v>
      </c>
      <c r="K244" s="12">
        <v>325</v>
      </c>
      <c r="L244" s="8" t="str">
        <f t="shared" si="21"/>
        <v>A-02-02-02-007-002---</v>
      </c>
      <c r="M244" s="14" t="s">
        <v>276</v>
      </c>
      <c r="N244" s="11">
        <v>156309794</v>
      </c>
      <c r="O244" s="494"/>
      <c r="P244" s="457"/>
      <c r="Q244" s="457"/>
      <c r="R244" s="437" t="s">
        <v>37</v>
      </c>
      <c r="S244" s="411" t="s">
        <v>444</v>
      </c>
      <c r="T244" s="223" t="s">
        <v>453</v>
      </c>
      <c r="U244" s="223">
        <v>29</v>
      </c>
      <c r="V244" s="393" t="s">
        <v>1068</v>
      </c>
      <c r="W244" s="393">
        <v>180</v>
      </c>
      <c r="X244" s="180"/>
      <c r="Y244" s="180"/>
      <c r="Z244" s="180"/>
      <c r="AA244" s="180"/>
      <c r="AB244" s="180"/>
      <c r="AC244" s="180"/>
      <c r="AD244" s="180"/>
      <c r="AE244" s="180"/>
    </row>
    <row r="245" spans="1:31" x14ac:dyDescent="0.25">
      <c r="A245" s="200" t="s">
        <v>22</v>
      </c>
      <c r="B245" s="12" t="s">
        <v>29</v>
      </c>
      <c r="C245" s="12" t="s">
        <v>29</v>
      </c>
      <c r="D245" s="12" t="s">
        <v>29</v>
      </c>
      <c r="E245" s="12" t="s">
        <v>47</v>
      </c>
      <c r="F245" s="12" t="s">
        <v>50</v>
      </c>
      <c r="G245" s="12"/>
      <c r="H245" s="12"/>
      <c r="I245" s="12"/>
      <c r="J245" s="12">
        <v>10</v>
      </c>
      <c r="K245" s="12">
        <v>326</v>
      </c>
      <c r="L245" s="8" t="str">
        <f t="shared" si="21"/>
        <v>A-02-02-02-007-002---</v>
      </c>
      <c r="M245" s="14" t="s">
        <v>277</v>
      </c>
      <c r="N245" s="11">
        <v>118099198</v>
      </c>
      <c r="O245" s="494"/>
      <c r="P245" s="457"/>
      <c r="Q245" s="457"/>
      <c r="R245" s="437" t="s">
        <v>37</v>
      </c>
      <c r="S245" s="411" t="s">
        <v>444</v>
      </c>
      <c r="T245" s="223" t="s">
        <v>453</v>
      </c>
      <c r="U245" s="223">
        <v>30</v>
      </c>
      <c r="V245" s="393" t="s">
        <v>1068</v>
      </c>
      <c r="W245" s="393">
        <v>180</v>
      </c>
      <c r="X245" s="180"/>
      <c r="Y245" s="180"/>
      <c r="Z245" s="180"/>
      <c r="AA245" s="180"/>
      <c r="AB245" s="180"/>
      <c r="AC245" s="180"/>
      <c r="AD245" s="180"/>
      <c r="AE245" s="180"/>
    </row>
    <row r="246" spans="1:31" x14ac:dyDescent="0.25">
      <c r="A246" s="200" t="s">
        <v>22</v>
      </c>
      <c r="B246" s="12" t="s">
        <v>29</v>
      </c>
      <c r="C246" s="12" t="s">
        <v>29</v>
      </c>
      <c r="D246" s="12" t="s">
        <v>29</v>
      </c>
      <c r="E246" s="12" t="s">
        <v>47</v>
      </c>
      <c r="F246" s="12" t="s">
        <v>50</v>
      </c>
      <c r="G246" s="12"/>
      <c r="H246" s="12"/>
      <c r="I246" s="12"/>
      <c r="J246" s="12">
        <v>10</v>
      </c>
      <c r="K246" s="12">
        <v>327</v>
      </c>
      <c r="L246" s="8" t="str">
        <f t="shared" si="21"/>
        <v>A-02-02-02-007-002---</v>
      </c>
      <c r="M246" s="14" t="s">
        <v>278</v>
      </c>
      <c r="N246" s="11">
        <v>136165415</v>
      </c>
      <c r="O246" s="494"/>
      <c r="P246" s="457"/>
      <c r="Q246" s="457"/>
      <c r="R246" s="437" t="s">
        <v>37</v>
      </c>
      <c r="S246" s="411" t="s">
        <v>444</v>
      </c>
      <c r="T246" s="223" t="s">
        <v>453</v>
      </c>
      <c r="U246" s="223">
        <v>31</v>
      </c>
      <c r="V246" s="393" t="s">
        <v>1068</v>
      </c>
      <c r="W246" s="393">
        <v>180</v>
      </c>
      <c r="X246" s="180"/>
      <c r="Y246" s="180"/>
      <c r="Z246" s="180"/>
      <c r="AA246" s="180"/>
      <c r="AB246" s="180"/>
      <c r="AC246" s="180"/>
      <c r="AD246" s="180"/>
      <c r="AE246" s="180"/>
    </row>
    <row r="247" spans="1:31" x14ac:dyDescent="0.25">
      <c r="A247" s="200" t="s">
        <v>22</v>
      </c>
      <c r="B247" s="12" t="s">
        <v>29</v>
      </c>
      <c r="C247" s="12" t="s">
        <v>29</v>
      </c>
      <c r="D247" s="12" t="s">
        <v>29</v>
      </c>
      <c r="E247" s="12" t="s">
        <v>47</v>
      </c>
      <c r="F247" s="12" t="s">
        <v>50</v>
      </c>
      <c r="G247" s="12"/>
      <c r="H247" s="12"/>
      <c r="I247" s="12"/>
      <c r="J247" s="12">
        <v>10</v>
      </c>
      <c r="K247" s="12">
        <v>328</v>
      </c>
      <c r="L247" s="8" t="str">
        <f t="shared" si="21"/>
        <v>A-02-02-02-007-002---</v>
      </c>
      <c r="M247" s="14" t="s">
        <v>279</v>
      </c>
      <c r="N247" s="11">
        <v>24456044</v>
      </c>
      <c r="O247" s="494"/>
      <c r="P247" s="457"/>
      <c r="Q247" s="457"/>
      <c r="R247" s="437" t="s">
        <v>37</v>
      </c>
      <c r="S247" s="411" t="s">
        <v>444</v>
      </c>
      <c r="T247" s="223" t="s">
        <v>453</v>
      </c>
      <c r="U247" s="223">
        <v>32</v>
      </c>
      <c r="V247" s="393" t="s">
        <v>935</v>
      </c>
      <c r="W247" s="393">
        <v>240</v>
      </c>
      <c r="X247" s="180"/>
      <c r="Y247" s="180"/>
      <c r="Z247" s="180"/>
      <c r="AA247" s="180"/>
      <c r="AB247" s="180"/>
      <c r="AC247" s="180"/>
      <c r="AD247" s="180"/>
      <c r="AE247" s="180"/>
    </row>
    <row r="248" spans="1:31" x14ac:dyDescent="0.25">
      <c r="A248" s="200" t="s">
        <v>22</v>
      </c>
      <c r="B248" s="12" t="s">
        <v>29</v>
      </c>
      <c r="C248" s="12" t="s">
        <v>29</v>
      </c>
      <c r="D248" s="12" t="s">
        <v>29</v>
      </c>
      <c r="E248" s="12" t="s">
        <v>47</v>
      </c>
      <c r="F248" s="12" t="s">
        <v>50</v>
      </c>
      <c r="G248" s="12"/>
      <c r="H248" s="12"/>
      <c r="I248" s="12"/>
      <c r="J248" s="15">
        <v>10</v>
      </c>
      <c r="K248" s="12"/>
      <c r="L248" s="8" t="str">
        <f t="shared" si="21"/>
        <v>A-02-02-02-007-002---</v>
      </c>
      <c r="M248" s="13" t="s">
        <v>26</v>
      </c>
      <c r="N248" s="10">
        <f>SUM(N249:N251)</f>
        <v>851812969</v>
      </c>
      <c r="O248" s="494"/>
      <c r="P248" s="456"/>
      <c r="Q248" s="456"/>
      <c r="R248" s="437"/>
      <c r="S248" s="411"/>
      <c r="T248" s="223"/>
      <c r="U248" s="223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</row>
    <row r="249" spans="1:31" ht="69" customHeight="1" x14ac:dyDescent="0.25">
      <c r="A249" s="200" t="s">
        <v>22</v>
      </c>
      <c r="B249" s="12" t="s">
        <v>29</v>
      </c>
      <c r="C249" s="12" t="s">
        <v>29</v>
      </c>
      <c r="D249" s="12" t="s">
        <v>29</v>
      </c>
      <c r="E249" s="12" t="s">
        <v>47</v>
      </c>
      <c r="F249" s="12" t="s">
        <v>50</v>
      </c>
      <c r="G249" s="12"/>
      <c r="H249" s="12"/>
      <c r="I249" s="12"/>
      <c r="J249" s="12">
        <v>10</v>
      </c>
      <c r="K249" s="12">
        <v>329</v>
      </c>
      <c r="L249" s="8" t="str">
        <f>CONCATENATE(A249,"-",B249,"-",C249,"-",D249,"-",E249,"-",F249,"-",G249,"-",H249,"-",I249)</f>
        <v>A-02-02-02-007-002---</v>
      </c>
      <c r="M249" s="14" t="s">
        <v>413</v>
      </c>
      <c r="N249" s="103">
        <f>159579000+2810885+309000000+17188640+47484769+13649675+178500000</f>
        <v>728212969</v>
      </c>
      <c r="O249" s="499"/>
      <c r="P249" s="461"/>
      <c r="Q249" s="461"/>
      <c r="R249" s="437" t="s">
        <v>70</v>
      </c>
      <c r="S249" s="412" t="s">
        <v>70</v>
      </c>
      <c r="T249" s="223" t="s">
        <v>453</v>
      </c>
      <c r="U249" s="223"/>
      <c r="V249" s="180" t="s">
        <v>917</v>
      </c>
      <c r="W249" s="180">
        <v>360</v>
      </c>
      <c r="X249" s="180"/>
      <c r="Y249" s="180"/>
      <c r="Z249" s="180"/>
      <c r="AA249" s="180"/>
      <c r="AB249" s="180"/>
      <c r="AC249" s="180"/>
      <c r="AD249" s="180"/>
      <c r="AE249" s="180"/>
    </row>
    <row r="250" spans="1:31" x14ac:dyDescent="0.25">
      <c r="A250" s="200" t="s">
        <v>22</v>
      </c>
      <c r="B250" s="12" t="s">
        <v>29</v>
      </c>
      <c r="C250" s="12" t="s">
        <v>29</v>
      </c>
      <c r="D250" s="12" t="s">
        <v>29</v>
      </c>
      <c r="E250" s="12" t="s">
        <v>47</v>
      </c>
      <c r="F250" s="12" t="s">
        <v>50</v>
      </c>
      <c r="G250" s="12"/>
      <c r="H250" s="12"/>
      <c r="I250" s="12"/>
      <c r="J250" s="12">
        <v>10</v>
      </c>
      <c r="K250" s="12">
        <v>330</v>
      </c>
      <c r="L250" s="8" t="str">
        <f>CONCATENATE(A250,"-",B250,"-",C250,"-",D250,"-",E250,"-",F250,"-",G250,"-",H250,"-",I250)</f>
        <v>A-02-02-02-007-002---</v>
      </c>
      <c r="M250" s="14" t="s">
        <v>115</v>
      </c>
      <c r="N250" s="11">
        <v>72100000</v>
      </c>
      <c r="O250" s="494"/>
      <c r="P250" s="457"/>
      <c r="Q250" s="457"/>
      <c r="R250" s="437" t="s">
        <v>21</v>
      </c>
      <c r="S250" s="412" t="s">
        <v>21</v>
      </c>
      <c r="T250" s="223" t="s">
        <v>457</v>
      </c>
      <c r="U250" s="223"/>
      <c r="V250" s="180"/>
      <c r="W250" s="180"/>
      <c r="X250" s="180"/>
      <c r="Y250" s="180"/>
      <c r="Z250" s="180"/>
      <c r="AA250" s="180"/>
      <c r="AB250" s="180"/>
      <c r="AC250" s="180"/>
      <c r="AD250" s="180"/>
      <c r="AE250" s="180"/>
    </row>
    <row r="251" spans="1:31" x14ac:dyDescent="0.25">
      <c r="A251" s="200" t="s">
        <v>22</v>
      </c>
      <c r="B251" s="12" t="s">
        <v>29</v>
      </c>
      <c r="C251" s="12" t="s">
        <v>29</v>
      </c>
      <c r="D251" s="12" t="s">
        <v>29</v>
      </c>
      <c r="E251" s="12" t="s">
        <v>47</v>
      </c>
      <c r="F251" s="12" t="s">
        <v>50</v>
      </c>
      <c r="G251" s="12"/>
      <c r="H251" s="12"/>
      <c r="I251" s="12"/>
      <c r="J251" s="12">
        <v>10</v>
      </c>
      <c r="K251" s="12">
        <v>331</v>
      </c>
      <c r="L251" s="8" t="str">
        <f>CONCATENATE(A251,"-",B251,"-",C251,"-",D251,"-",E251,"-",F251,"-",G251,"-",H251,"-",I251)</f>
        <v>A-02-02-02-007-002---</v>
      </c>
      <c r="M251" s="14" t="s">
        <v>116</v>
      </c>
      <c r="N251" s="11">
        <v>51500000</v>
      </c>
      <c r="O251" s="494"/>
      <c r="P251" s="457"/>
      <c r="Q251" s="457"/>
      <c r="R251" s="437" t="s">
        <v>21</v>
      </c>
      <c r="S251" s="412" t="s">
        <v>21</v>
      </c>
      <c r="T251" s="223" t="s">
        <v>457</v>
      </c>
      <c r="U251" s="223"/>
      <c r="V251" s="180"/>
      <c r="W251" s="180"/>
      <c r="X251" s="180"/>
      <c r="Y251" s="180"/>
      <c r="Z251" s="180"/>
      <c r="AA251" s="180"/>
      <c r="AB251" s="180"/>
      <c r="AC251" s="180"/>
      <c r="AD251" s="180"/>
      <c r="AE251" s="180"/>
    </row>
    <row r="252" spans="1:31" x14ac:dyDescent="0.25">
      <c r="A252" s="200" t="s">
        <v>22</v>
      </c>
      <c r="B252" s="12" t="s">
        <v>29</v>
      </c>
      <c r="C252" s="12" t="s">
        <v>29</v>
      </c>
      <c r="D252" s="12" t="s">
        <v>29</v>
      </c>
      <c r="E252" s="12" t="s">
        <v>47</v>
      </c>
      <c r="F252" s="12" t="s">
        <v>33</v>
      </c>
      <c r="G252" s="12"/>
      <c r="H252" s="12"/>
      <c r="I252" s="12"/>
      <c r="J252" s="15">
        <v>10</v>
      </c>
      <c r="K252" s="12"/>
      <c r="L252" s="8" t="str">
        <f t="shared" ref="L252:L253" si="24">CONCATENATE(A252,"-",B252,"-",C252,"-",D252,"-",E252,"-",F252,"-",G252,"-",H252,"-",I252)</f>
        <v>A-02-02-02-007-003---</v>
      </c>
      <c r="M252" s="14" t="s">
        <v>366</v>
      </c>
      <c r="N252" s="10">
        <f>SUM(N253:N259)</f>
        <v>407375240</v>
      </c>
      <c r="O252" s="494"/>
      <c r="P252" s="456"/>
      <c r="Q252" s="456"/>
      <c r="R252" s="437"/>
      <c r="S252" s="411"/>
      <c r="T252" s="223"/>
      <c r="U252" s="223"/>
      <c r="V252" s="180"/>
      <c r="W252" s="180"/>
      <c r="X252" s="180"/>
      <c r="Y252" s="180"/>
      <c r="Z252" s="180"/>
      <c r="AA252" s="180"/>
      <c r="AB252" s="180"/>
      <c r="AC252" s="180"/>
      <c r="AD252" s="180"/>
      <c r="AE252" s="180"/>
    </row>
    <row r="253" spans="1:31" ht="18" customHeight="1" x14ac:dyDescent="0.25">
      <c r="A253" s="200" t="s">
        <v>22</v>
      </c>
      <c r="B253" s="12" t="s">
        <v>29</v>
      </c>
      <c r="C253" s="12" t="s">
        <v>29</v>
      </c>
      <c r="D253" s="12" t="s">
        <v>29</v>
      </c>
      <c r="E253" s="12" t="s">
        <v>47</v>
      </c>
      <c r="F253" s="12" t="s">
        <v>33</v>
      </c>
      <c r="G253" s="12"/>
      <c r="H253" s="12"/>
      <c r="I253" s="12"/>
      <c r="J253" s="12">
        <v>10</v>
      </c>
      <c r="K253" s="12">
        <v>332</v>
      </c>
      <c r="L253" s="8" t="str">
        <f t="shared" si="24"/>
        <v>A-02-02-02-007-003---</v>
      </c>
      <c r="M253" s="14" t="s">
        <v>117</v>
      </c>
      <c r="N253" s="11">
        <v>78750000</v>
      </c>
      <c r="O253" s="494">
        <v>2520</v>
      </c>
      <c r="P253" s="457">
        <v>78750000</v>
      </c>
      <c r="Q253" s="457">
        <f>+N253-P253</f>
        <v>0</v>
      </c>
      <c r="R253" s="437" t="s">
        <v>48</v>
      </c>
      <c r="S253" s="412" t="s">
        <v>48</v>
      </c>
      <c r="T253" s="223" t="s">
        <v>453</v>
      </c>
      <c r="U253" s="223">
        <v>33</v>
      </c>
      <c r="V253" s="180" t="s">
        <v>917</v>
      </c>
      <c r="W253" s="180">
        <v>270</v>
      </c>
      <c r="X253" s="180"/>
      <c r="Y253" s="180"/>
      <c r="Z253" s="180"/>
      <c r="AA253" s="180"/>
      <c r="AB253" s="180"/>
      <c r="AC253" s="180"/>
      <c r="AD253" s="180"/>
      <c r="AE253" s="180"/>
    </row>
    <row r="254" spans="1:31" ht="18" customHeight="1" x14ac:dyDescent="0.25">
      <c r="A254" s="200" t="s">
        <v>22</v>
      </c>
      <c r="B254" s="12" t="s">
        <v>29</v>
      </c>
      <c r="C254" s="12" t="s">
        <v>29</v>
      </c>
      <c r="D254" s="12" t="s">
        <v>29</v>
      </c>
      <c r="E254" s="12" t="s">
        <v>47</v>
      </c>
      <c r="F254" s="12" t="s">
        <v>33</v>
      </c>
      <c r="G254" s="12"/>
      <c r="H254" s="12"/>
      <c r="I254" s="12"/>
      <c r="J254" s="12">
        <v>10</v>
      </c>
      <c r="K254" s="12">
        <v>428</v>
      </c>
      <c r="L254" s="8" t="str">
        <f t="shared" si="21"/>
        <v>A-02-02-02-007-003---</v>
      </c>
      <c r="M254" s="14" t="s">
        <v>988</v>
      </c>
      <c r="N254" s="11">
        <v>26250000</v>
      </c>
      <c r="O254" s="494"/>
      <c r="P254" s="457"/>
      <c r="Q254" s="457"/>
      <c r="R254" s="437" t="s">
        <v>48</v>
      </c>
      <c r="S254" s="412" t="s">
        <v>48</v>
      </c>
      <c r="T254" s="223" t="s">
        <v>453</v>
      </c>
      <c r="U254" s="223">
        <v>33</v>
      </c>
      <c r="V254" s="180"/>
      <c r="W254" s="180"/>
      <c r="X254" s="180"/>
      <c r="Y254" s="180"/>
      <c r="Z254" s="180"/>
      <c r="AA254" s="180"/>
      <c r="AB254" s="180"/>
      <c r="AC254" s="180"/>
      <c r="AD254" s="180"/>
      <c r="AE254" s="180"/>
    </row>
    <row r="255" spans="1:31" ht="18" customHeight="1" x14ac:dyDescent="0.25">
      <c r="A255" s="200" t="s">
        <v>22</v>
      </c>
      <c r="B255" s="12" t="s">
        <v>29</v>
      </c>
      <c r="C255" s="12" t="s">
        <v>29</v>
      </c>
      <c r="D255" s="12" t="s">
        <v>29</v>
      </c>
      <c r="E255" s="12" t="s">
        <v>47</v>
      </c>
      <c r="F255" s="12" t="s">
        <v>33</v>
      </c>
      <c r="G255" s="12"/>
      <c r="H255" s="12"/>
      <c r="I255" s="12"/>
      <c r="J255" s="12">
        <v>10</v>
      </c>
      <c r="K255" s="12">
        <v>333</v>
      </c>
      <c r="L255" s="8" t="str">
        <f t="shared" si="21"/>
        <v>A-02-02-02-007-003---</v>
      </c>
      <c r="M255" s="14" t="s">
        <v>118</v>
      </c>
      <c r="N255" s="11">
        <v>59250000</v>
      </c>
      <c r="O255" s="494">
        <v>2620</v>
      </c>
      <c r="P255" s="457">
        <v>59250000</v>
      </c>
      <c r="Q255" s="457">
        <f>+N255-P255</f>
        <v>0</v>
      </c>
      <c r="R255" s="437" t="s">
        <v>48</v>
      </c>
      <c r="S255" s="412" t="s">
        <v>48</v>
      </c>
      <c r="T255" s="223" t="s">
        <v>453</v>
      </c>
      <c r="U255" s="223">
        <v>34</v>
      </c>
      <c r="V255" s="180" t="s">
        <v>917</v>
      </c>
      <c r="W255" s="180">
        <v>270</v>
      </c>
      <c r="X255" s="180"/>
      <c r="Y255" s="180"/>
      <c r="Z255" s="180"/>
      <c r="AA255" s="180"/>
      <c r="AB255" s="180"/>
      <c r="AC255" s="180"/>
      <c r="AD255" s="180"/>
      <c r="AE255" s="180"/>
    </row>
    <row r="256" spans="1:31" ht="18" customHeight="1" x14ac:dyDescent="0.25">
      <c r="A256" s="200" t="s">
        <v>22</v>
      </c>
      <c r="B256" s="12" t="s">
        <v>29</v>
      </c>
      <c r="C256" s="12" t="s">
        <v>29</v>
      </c>
      <c r="D256" s="12" t="s">
        <v>29</v>
      </c>
      <c r="E256" s="12" t="s">
        <v>47</v>
      </c>
      <c r="F256" s="12" t="s">
        <v>33</v>
      </c>
      <c r="G256" s="12"/>
      <c r="H256" s="12"/>
      <c r="I256" s="12"/>
      <c r="J256" s="12">
        <v>10</v>
      </c>
      <c r="K256" s="12">
        <v>429</v>
      </c>
      <c r="L256" s="8" t="str">
        <f t="shared" si="21"/>
        <v>A-02-02-02-007-003---</v>
      </c>
      <c r="M256" s="14" t="s">
        <v>989</v>
      </c>
      <c r="N256" s="11">
        <v>19750000</v>
      </c>
      <c r="O256" s="494"/>
      <c r="P256" s="457"/>
      <c r="Q256" s="457"/>
      <c r="R256" s="437" t="s">
        <v>48</v>
      </c>
      <c r="S256" s="412" t="s">
        <v>48</v>
      </c>
      <c r="T256" s="223" t="s">
        <v>453</v>
      </c>
      <c r="U256" s="223">
        <v>34</v>
      </c>
      <c r="V256" s="180"/>
      <c r="W256" s="180"/>
      <c r="X256" s="180"/>
      <c r="Y256" s="180"/>
      <c r="Z256" s="180"/>
      <c r="AA256" s="180"/>
      <c r="AB256" s="180"/>
      <c r="AC256" s="180"/>
      <c r="AD256" s="180"/>
      <c r="AE256" s="180"/>
    </row>
    <row r="257" spans="1:32" x14ac:dyDescent="0.25">
      <c r="A257" s="200" t="s">
        <v>22</v>
      </c>
      <c r="B257" s="12" t="s">
        <v>29</v>
      </c>
      <c r="C257" s="12" t="s">
        <v>29</v>
      </c>
      <c r="D257" s="12" t="s">
        <v>29</v>
      </c>
      <c r="E257" s="12" t="s">
        <v>47</v>
      </c>
      <c r="F257" s="12" t="s">
        <v>33</v>
      </c>
      <c r="G257" s="12"/>
      <c r="H257" s="12"/>
      <c r="I257" s="12"/>
      <c r="J257" s="12">
        <v>10</v>
      </c>
      <c r="K257" s="12">
        <v>334</v>
      </c>
      <c r="L257" s="8" t="str">
        <f>CONCATENATE(A257,"-",B257,"-",C257,"-",D257,"-",E257,"-",F257,"-",G257,"-",H257,"-",I257)</f>
        <v>A-02-02-02-007-003---</v>
      </c>
      <c r="M257" s="14" t="s">
        <v>126</v>
      </c>
      <c r="N257" s="11">
        <v>150000000</v>
      </c>
      <c r="O257" s="494"/>
      <c r="P257" s="457"/>
      <c r="Q257" s="457"/>
      <c r="R257" s="437" t="s">
        <v>37</v>
      </c>
      <c r="S257" s="412" t="s">
        <v>48</v>
      </c>
      <c r="T257" s="223" t="s">
        <v>453</v>
      </c>
      <c r="U257" s="223">
        <v>35</v>
      </c>
      <c r="V257" s="393" t="s">
        <v>914</v>
      </c>
      <c r="W257" s="393">
        <v>270</v>
      </c>
      <c r="X257" s="180"/>
      <c r="Y257" s="180"/>
      <c r="Z257" s="180"/>
      <c r="AA257" s="180"/>
      <c r="AB257" s="180"/>
      <c r="AC257" s="180"/>
      <c r="AD257" s="180"/>
      <c r="AE257" s="180"/>
    </row>
    <row r="258" spans="1:32" ht="18" customHeight="1" x14ac:dyDescent="0.25">
      <c r="A258" s="200" t="s">
        <v>22</v>
      </c>
      <c r="B258" s="12" t="s">
        <v>29</v>
      </c>
      <c r="C258" s="12" t="s">
        <v>29</v>
      </c>
      <c r="D258" s="12" t="s">
        <v>29</v>
      </c>
      <c r="E258" s="12" t="s">
        <v>47</v>
      </c>
      <c r="F258" s="12" t="s">
        <v>33</v>
      </c>
      <c r="G258" s="12"/>
      <c r="H258" s="12"/>
      <c r="I258" s="12"/>
      <c r="J258" s="12">
        <v>10</v>
      </c>
      <c r="K258" s="12">
        <v>335</v>
      </c>
      <c r="L258" s="8" t="str">
        <f t="shared" si="21"/>
        <v>A-02-02-02-007-003---</v>
      </c>
      <c r="M258" s="14" t="s">
        <v>119</v>
      </c>
      <c r="N258" s="11">
        <v>48000000</v>
      </c>
      <c r="O258" s="494"/>
      <c r="P258" s="457"/>
      <c r="Q258" s="457"/>
      <c r="R258" s="437" t="s">
        <v>48</v>
      </c>
      <c r="S258" s="412" t="s">
        <v>48</v>
      </c>
      <c r="T258" s="223" t="s">
        <v>453</v>
      </c>
      <c r="U258" s="223">
        <v>36</v>
      </c>
      <c r="V258" s="393" t="s">
        <v>914</v>
      </c>
      <c r="W258" s="393">
        <v>270</v>
      </c>
      <c r="X258" s="180"/>
      <c r="Y258" s="180"/>
      <c r="Z258" s="180"/>
      <c r="AA258" s="180"/>
      <c r="AB258" s="180"/>
      <c r="AC258" s="180"/>
      <c r="AD258" s="180"/>
      <c r="AE258" s="180"/>
    </row>
    <row r="259" spans="1:32" ht="18" customHeight="1" x14ac:dyDescent="0.25">
      <c r="A259" s="200" t="s">
        <v>22</v>
      </c>
      <c r="B259" s="12" t="s">
        <v>29</v>
      </c>
      <c r="C259" s="12" t="s">
        <v>29</v>
      </c>
      <c r="D259" s="12" t="s">
        <v>29</v>
      </c>
      <c r="E259" s="12" t="s">
        <v>47</v>
      </c>
      <c r="F259" s="12" t="s">
        <v>33</v>
      </c>
      <c r="G259" s="12"/>
      <c r="H259" s="12"/>
      <c r="I259" s="12"/>
      <c r="J259" s="12">
        <v>10</v>
      </c>
      <c r="K259" s="12">
        <v>336</v>
      </c>
      <c r="L259" s="8" t="str">
        <f t="shared" si="21"/>
        <v>A-02-02-02-007-003---</v>
      </c>
      <c r="M259" s="14" t="s">
        <v>333</v>
      </c>
      <c r="N259" s="90">
        <v>25375240</v>
      </c>
      <c r="O259" s="494"/>
      <c r="P259" s="458"/>
      <c r="Q259" s="458">
        <f>+N259</f>
        <v>25375240</v>
      </c>
      <c r="R259" s="437" t="s">
        <v>19</v>
      </c>
      <c r="S259" s="412" t="s">
        <v>48</v>
      </c>
      <c r="T259" s="223" t="s">
        <v>453</v>
      </c>
      <c r="U259" s="223">
        <v>37</v>
      </c>
      <c r="V259" s="393" t="s">
        <v>936</v>
      </c>
      <c r="W259" s="393">
        <v>330</v>
      </c>
      <c r="X259" s="180"/>
      <c r="Y259" s="180"/>
      <c r="Z259" s="180"/>
      <c r="AA259" s="180"/>
      <c r="AB259" s="180"/>
      <c r="AC259" s="180"/>
      <c r="AD259" s="180"/>
      <c r="AE259" s="180"/>
    </row>
    <row r="260" spans="1:32" s="508" customFormat="1" ht="18" customHeight="1" x14ac:dyDescent="0.25">
      <c r="A260" s="200" t="s">
        <v>22</v>
      </c>
      <c r="B260" s="12" t="s">
        <v>29</v>
      </c>
      <c r="C260" s="12" t="s">
        <v>29</v>
      </c>
      <c r="D260" s="12" t="s">
        <v>29</v>
      </c>
      <c r="E260" s="12" t="s">
        <v>47</v>
      </c>
      <c r="F260" s="12" t="s">
        <v>33</v>
      </c>
      <c r="G260" s="12"/>
      <c r="H260" s="12"/>
      <c r="I260" s="12"/>
      <c r="J260" s="12">
        <v>10</v>
      </c>
      <c r="K260" s="12">
        <v>336</v>
      </c>
      <c r="L260" s="8" t="str">
        <f t="shared" ref="L260" si="25">CONCATENATE(A260,"-",B260,"-",C260,"-",D260,"-",E260,"-",F260,"-",G260,"-",H260,"-",I260)</f>
        <v>A-02-02-02-007-003---</v>
      </c>
      <c r="M260" s="14" t="s">
        <v>333</v>
      </c>
      <c r="N260" s="90"/>
      <c r="O260" s="494">
        <v>4320</v>
      </c>
      <c r="P260" s="458">
        <v>25375240</v>
      </c>
      <c r="Q260" s="458">
        <f>+Q259-P260</f>
        <v>0</v>
      </c>
      <c r="R260" s="437"/>
      <c r="S260" s="412"/>
      <c r="T260" s="223"/>
      <c r="U260" s="223"/>
      <c r="V260" s="393"/>
      <c r="W260" s="393"/>
      <c r="X260" s="180"/>
      <c r="Y260" s="180"/>
      <c r="Z260" s="180"/>
      <c r="AA260" s="180"/>
      <c r="AB260" s="180"/>
      <c r="AC260" s="180"/>
      <c r="AD260" s="180"/>
      <c r="AE260" s="180"/>
    </row>
    <row r="261" spans="1:32" s="7" customFormat="1" ht="33" x14ac:dyDescent="0.25">
      <c r="A261" s="196" t="s">
        <v>22</v>
      </c>
      <c r="B261" s="15" t="s">
        <v>29</v>
      </c>
      <c r="C261" s="15" t="s">
        <v>29</v>
      </c>
      <c r="D261" s="15" t="s">
        <v>29</v>
      </c>
      <c r="E261" s="15" t="s">
        <v>35</v>
      </c>
      <c r="F261" s="15"/>
      <c r="G261" s="15"/>
      <c r="H261" s="15"/>
      <c r="I261" s="15"/>
      <c r="J261" s="15">
        <v>10</v>
      </c>
      <c r="K261" s="15"/>
      <c r="L261" s="8" t="str">
        <f t="shared" si="21"/>
        <v>A-02-02-02-008----</v>
      </c>
      <c r="M261" s="13" t="s">
        <v>120</v>
      </c>
      <c r="N261" s="10">
        <f>+N262+N264+N292+N297+N309</f>
        <v>13293898781</v>
      </c>
      <c r="O261" s="494"/>
      <c r="P261" s="456"/>
      <c r="Q261" s="456"/>
      <c r="R261" s="436"/>
      <c r="S261" s="410"/>
      <c r="T261" s="221"/>
      <c r="U261" s="221"/>
      <c r="V261" s="179"/>
      <c r="W261" s="179"/>
      <c r="X261" s="179"/>
      <c r="Y261" s="179"/>
      <c r="Z261" s="179"/>
      <c r="AA261" s="179"/>
      <c r="AB261" s="179"/>
      <c r="AC261" s="179"/>
      <c r="AD261" s="179"/>
      <c r="AE261" s="179"/>
    </row>
    <row r="262" spans="1:32" s="7" customFormat="1" x14ac:dyDescent="0.25">
      <c r="A262" s="200" t="s">
        <v>22</v>
      </c>
      <c r="B262" s="12" t="s">
        <v>29</v>
      </c>
      <c r="C262" s="12" t="s">
        <v>29</v>
      </c>
      <c r="D262" s="12" t="s">
        <v>29</v>
      </c>
      <c r="E262" s="12" t="s">
        <v>35</v>
      </c>
      <c r="F262" s="12" t="s">
        <v>50</v>
      </c>
      <c r="G262" s="12"/>
      <c r="H262" s="12"/>
      <c r="I262" s="12"/>
      <c r="J262" s="15">
        <v>10</v>
      </c>
      <c r="K262" s="12"/>
      <c r="L262" s="8" t="str">
        <f t="shared" si="21"/>
        <v>A-02-02-02-008-002---</v>
      </c>
      <c r="M262" s="14" t="s">
        <v>121</v>
      </c>
      <c r="N262" s="10">
        <f>+N263</f>
        <v>15000000</v>
      </c>
      <c r="O262" s="494"/>
      <c r="P262" s="456"/>
      <c r="Q262" s="456"/>
      <c r="R262" s="436"/>
      <c r="S262" s="410"/>
      <c r="T262" s="221"/>
      <c r="U262" s="221"/>
      <c r="V262" s="179"/>
      <c r="W262" s="179"/>
      <c r="X262" s="179"/>
      <c r="Y262" s="179"/>
      <c r="Z262" s="179"/>
      <c r="AA262" s="179"/>
      <c r="AB262" s="179"/>
      <c r="AC262" s="179"/>
      <c r="AD262" s="179"/>
      <c r="AE262" s="179"/>
    </row>
    <row r="263" spans="1:32" ht="18" customHeight="1" x14ac:dyDescent="0.25">
      <c r="A263" s="200" t="s">
        <v>22</v>
      </c>
      <c r="B263" s="12" t="s">
        <v>29</v>
      </c>
      <c r="C263" s="12" t="s">
        <v>29</v>
      </c>
      <c r="D263" s="12" t="s">
        <v>29</v>
      </c>
      <c r="E263" s="12" t="s">
        <v>35</v>
      </c>
      <c r="F263" s="12" t="s">
        <v>50</v>
      </c>
      <c r="G263" s="12"/>
      <c r="H263" s="12"/>
      <c r="I263" s="12"/>
      <c r="J263" s="12">
        <v>10</v>
      </c>
      <c r="K263" s="12">
        <v>337</v>
      </c>
      <c r="L263" s="8" t="str">
        <f t="shared" si="21"/>
        <v>A-02-02-02-008-002---</v>
      </c>
      <c r="M263" s="14" t="s">
        <v>122</v>
      </c>
      <c r="N263" s="11">
        <v>15000000</v>
      </c>
      <c r="O263" s="494"/>
      <c r="P263" s="457"/>
      <c r="Q263" s="457"/>
      <c r="R263" s="437" t="s">
        <v>20</v>
      </c>
      <c r="S263" s="412" t="s">
        <v>20</v>
      </c>
      <c r="T263" s="223" t="s">
        <v>457</v>
      </c>
      <c r="U263" s="223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</row>
    <row r="264" spans="1:32" ht="18" customHeight="1" x14ac:dyDescent="0.25">
      <c r="A264" s="200" t="s">
        <v>22</v>
      </c>
      <c r="B264" s="12" t="s">
        <v>29</v>
      </c>
      <c r="C264" s="12" t="s">
        <v>29</v>
      </c>
      <c r="D264" s="12" t="s">
        <v>29</v>
      </c>
      <c r="E264" s="12" t="s">
        <v>35</v>
      </c>
      <c r="F264" s="12" t="s">
        <v>33</v>
      </c>
      <c r="G264" s="12"/>
      <c r="H264" s="12"/>
      <c r="I264" s="12"/>
      <c r="J264" s="15">
        <v>10</v>
      </c>
      <c r="K264" s="12"/>
      <c r="L264" s="8" t="str">
        <f t="shared" si="21"/>
        <v>A-02-02-02-008-003---</v>
      </c>
      <c r="M264" s="14" t="s">
        <v>123</v>
      </c>
      <c r="N264" s="10">
        <f>SUM(N265:N289)</f>
        <v>2940700000</v>
      </c>
      <c r="O264" s="494"/>
      <c r="P264" s="456"/>
      <c r="Q264" s="456"/>
      <c r="R264" s="437"/>
      <c r="S264" s="411"/>
      <c r="T264" s="223"/>
      <c r="U264" s="223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</row>
    <row r="265" spans="1:32" x14ac:dyDescent="0.25">
      <c r="A265" s="200" t="s">
        <v>22</v>
      </c>
      <c r="B265" s="12" t="s">
        <v>29</v>
      </c>
      <c r="C265" s="12" t="s">
        <v>29</v>
      </c>
      <c r="D265" s="12" t="s">
        <v>29</v>
      </c>
      <c r="E265" s="12" t="s">
        <v>35</v>
      </c>
      <c r="F265" s="12" t="s">
        <v>33</v>
      </c>
      <c r="G265" s="12"/>
      <c r="H265" s="12"/>
      <c r="I265" s="12"/>
      <c r="J265" s="12">
        <v>10</v>
      </c>
      <c r="K265" s="12">
        <v>338</v>
      </c>
      <c r="L265" s="8" t="str">
        <f t="shared" si="21"/>
        <v>A-02-02-02-008-003---</v>
      </c>
      <c r="M265" s="14" t="s">
        <v>124</v>
      </c>
      <c r="N265" s="11">
        <v>500000000</v>
      </c>
      <c r="O265" s="494"/>
      <c r="P265" s="457"/>
      <c r="Q265" s="457"/>
      <c r="R265" s="437" t="s">
        <v>37</v>
      </c>
      <c r="S265" s="411" t="s">
        <v>444</v>
      </c>
      <c r="T265" s="223" t="s">
        <v>453</v>
      </c>
      <c r="U265" s="223">
        <v>38</v>
      </c>
      <c r="V265" s="180" t="s">
        <v>933</v>
      </c>
      <c r="W265" s="180">
        <v>60</v>
      </c>
      <c r="X265" s="180" t="s">
        <v>455</v>
      </c>
      <c r="Y265" s="180" t="s">
        <v>455</v>
      </c>
      <c r="Z265" s="180" t="s">
        <v>455</v>
      </c>
      <c r="AA265" s="186">
        <v>43896</v>
      </c>
      <c r="AB265" s="180"/>
      <c r="AC265" s="180"/>
      <c r="AD265" s="180"/>
      <c r="AE265" s="180"/>
    </row>
    <row r="266" spans="1:32" x14ac:dyDescent="0.25">
      <c r="A266" s="200" t="s">
        <v>22</v>
      </c>
      <c r="B266" s="12" t="s">
        <v>29</v>
      </c>
      <c r="C266" s="12" t="s">
        <v>29</v>
      </c>
      <c r="D266" s="12" t="s">
        <v>29</v>
      </c>
      <c r="E266" s="12" t="s">
        <v>35</v>
      </c>
      <c r="F266" s="12" t="s">
        <v>33</v>
      </c>
      <c r="G266" s="12"/>
      <c r="H266" s="12"/>
      <c r="I266" s="12"/>
      <c r="J266" s="12">
        <v>10</v>
      </c>
      <c r="K266" s="12">
        <v>339</v>
      </c>
      <c r="L266" s="8" t="str">
        <f t="shared" si="21"/>
        <v>A-02-02-02-008-003---</v>
      </c>
      <c r="M266" s="14" t="s">
        <v>310</v>
      </c>
      <c r="N266" s="11">
        <v>100000000</v>
      </c>
      <c r="O266" s="494"/>
      <c r="P266" s="457"/>
      <c r="Q266" s="457"/>
      <c r="R266" s="437" t="s">
        <v>37</v>
      </c>
      <c r="S266" s="411" t="s">
        <v>444</v>
      </c>
      <c r="T266" s="223" t="s">
        <v>453</v>
      </c>
      <c r="U266" s="223">
        <v>38</v>
      </c>
      <c r="V266" s="180" t="s">
        <v>933</v>
      </c>
      <c r="W266" s="180">
        <v>60</v>
      </c>
      <c r="X266" s="180" t="s">
        <v>455</v>
      </c>
      <c r="Y266" s="180" t="s">
        <v>455</v>
      </c>
      <c r="Z266" s="180" t="s">
        <v>455</v>
      </c>
      <c r="AA266" s="186">
        <v>43896</v>
      </c>
      <c r="AB266" s="180"/>
      <c r="AC266" s="180"/>
      <c r="AD266" s="180"/>
      <c r="AE266" s="180"/>
    </row>
    <row r="267" spans="1:32" x14ac:dyDescent="0.25">
      <c r="A267" s="200" t="s">
        <v>22</v>
      </c>
      <c r="B267" s="12" t="s">
        <v>29</v>
      </c>
      <c r="C267" s="12" t="s">
        <v>29</v>
      </c>
      <c r="D267" s="12" t="s">
        <v>29</v>
      </c>
      <c r="E267" s="12" t="s">
        <v>35</v>
      </c>
      <c r="F267" s="12" t="s">
        <v>33</v>
      </c>
      <c r="G267" s="12"/>
      <c r="H267" s="12"/>
      <c r="I267" s="12"/>
      <c r="J267" s="12">
        <v>10</v>
      </c>
      <c r="K267" s="12">
        <v>340</v>
      </c>
      <c r="L267" s="8" t="str">
        <f t="shared" si="21"/>
        <v>A-02-02-02-008-003---</v>
      </c>
      <c r="M267" s="14" t="s">
        <v>307</v>
      </c>
      <c r="N267" s="11">
        <v>170000000</v>
      </c>
      <c r="O267" s="494"/>
      <c r="P267" s="457"/>
      <c r="Q267" s="457"/>
      <c r="R267" s="437" t="s">
        <v>37</v>
      </c>
      <c r="S267" s="412" t="s">
        <v>27</v>
      </c>
      <c r="T267" s="223" t="s">
        <v>453</v>
      </c>
      <c r="U267" s="223"/>
      <c r="V267" s="393" t="s">
        <v>917</v>
      </c>
      <c r="W267" s="393">
        <v>330</v>
      </c>
      <c r="X267" s="180"/>
      <c r="Y267" s="180"/>
      <c r="Z267" s="180"/>
      <c r="AA267" s="180"/>
      <c r="AB267" s="180"/>
      <c r="AC267" s="180"/>
      <c r="AD267" s="180"/>
      <c r="AE267" s="180"/>
    </row>
    <row r="268" spans="1:32" x14ac:dyDescent="0.25">
      <c r="A268" s="200" t="s">
        <v>22</v>
      </c>
      <c r="B268" s="12" t="s">
        <v>29</v>
      </c>
      <c r="C268" s="12" t="s">
        <v>29</v>
      </c>
      <c r="D268" s="12" t="s">
        <v>29</v>
      </c>
      <c r="E268" s="12" t="s">
        <v>35</v>
      </c>
      <c r="F268" s="12" t="s">
        <v>33</v>
      </c>
      <c r="G268" s="12"/>
      <c r="H268" s="12"/>
      <c r="I268" s="12"/>
      <c r="J268" s="12">
        <v>10</v>
      </c>
      <c r="K268" s="12">
        <v>341</v>
      </c>
      <c r="L268" s="8" t="str">
        <f t="shared" si="21"/>
        <v>A-02-02-02-008-003---</v>
      </c>
      <c r="M268" s="14" t="s">
        <v>127</v>
      </c>
      <c r="N268" s="11">
        <v>180000000</v>
      </c>
      <c r="O268" s="494"/>
      <c r="P268" s="457"/>
      <c r="Q268" s="457"/>
      <c r="R268" s="437" t="s">
        <v>18</v>
      </c>
      <c r="S268" s="412" t="s">
        <v>48</v>
      </c>
      <c r="T268" s="224" t="s">
        <v>443</v>
      </c>
      <c r="U268" s="223">
        <v>39</v>
      </c>
      <c r="V268" s="180" t="s">
        <v>919</v>
      </c>
      <c r="W268" s="180">
        <v>240</v>
      </c>
      <c r="X268" s="180"/>
      <c r="Y268" s="180"/>
      <c r="Z268" s="180"/>
      <c r="AA268" s="180"/>
      <c r="AB268" s="180"/>
      <c r="AC268" s="180"/>
      <c r="AD268" s="180"/>
      <c r="AE268" s="180"/>
    </row>
    <row r="269" spans="1:32" ht="18" customHeight="1" x14ac:dyDescent="0.25">
      <c r="A269" s="200" t="s">
        <v>22</v>
      </c>
      <c r="B269" s="12" t="s">
        <v>29</v>
      </c>
      <c r="C269" s="12" t="s">
        <v>29</v>
      </c>
      <c r="D269" s="12" t="s">
        <v>29</v>
      </c>
      <c r="E269" s="12" t="s">
        <v>35</v>
      </c>
      <c r="F269" s="12" t="s">
        <v>33</v>
      </c>
      <c r="G269" s="12"/>
      <c r="H269" s="12"/>
      <c r="I269" s="12"/>
      <c r="J269" s="12">
        <v>10</v>
      </c>
      <c r="K269" s="12">
        <v>342</v>
      </c>
      <c r="L269" s="8" t="str">
        <f t="shared" si="21"/>
        <v>A-02-02-02-008-003---</v>
      </c>
      <c r="M269" s="14" t="s">
        <v>128</v>
      </c>
      <c r="N269" s="11">
        <v>12000000</v>
      </c>
      <c r="O269" s="494"/>
      <c r="P269" s="457"/>
      <c r="Q269" s="457"/>
      <c r="R269" s="437" t="s">
        <v>51</v>
      </c>
      <c r="S269" s="412" t="s">
        <v>48</v>
      </c>
      <c r="T269" s="223" t="s">
        <v>459</v>
      </c>
      <c r="U269" s="223">
        <v>40</v>
      </c>
      <c r="V269" s="180" t="s">
        <v>942</v>
      </c>
      <c r="W269" s="180" t="s">
        <v>943</v>
      </c>
      <c r="X269" s="180" t="s">
        <v>447</v>
      </c>
      <c r="Y269" s="180" t="s">
        <v>455</v>
      </c>
      <c r="Z269" s="180" t="s">
        <v>455</v>
      </c>
      <c r="AA269" s="186">
        <v>44120</v>
      </c>
      <c r="AB269" s="180"/>
      <c r="AC269" s="180"/>
      <c r="AD269" s="180"/>
      <c r="AE269" s="180"/>
    </row>
    <row r="270" spans="1:32" ht="18" customHeight="1" x14ac:dyDescent="0.25">
      <c r="A270" s="200" t="s">
        <v>22</v>
      </c>
      <c r="B270" s="12" t="s">
        <v>29</v>
      </c>
      <c r="C270" s="12" t="s">
        <v>29</v>
      </c>
      <c r="D270" s="12" t="s">
        <v>29</v>
      </c>
      <c r="E270" s="12" t="s">
        <v>35</v>
      </c>
      <c r="F270" s="12" t="s">
        <v>33</v>
      </c>
      <c r="G270" s="12"/>
      <c r="H270" s="12"/>
      <c r="I270" s="12"/>
      <c r="J270" s="12">
        <v>10</v>
      </c>
      <c r="K270" s="12">
        <v>343</v>
      </c>
      <c r="L270" s="8" t="str">
        <f t="shared" si="21"/>
        <v>A-02-02-02-008-003---</v>
      </c>
      <c r="M270" s="14" t="s">
        <v>423</v>
      </c>
      <c r="N270" s="11">
        <v>3500000</v>
      </c>
      <c r="O270" s="494"/>
      <c r="P270" s="457"/>
      <c r="Q270" s="457"/>
      <c r="R270" s="437" t="s">
        <v>16</v>
      </c>
      <c r="S270" s="412" t="s">
        <v>48</v>
      </c>
      <c r="T270" s="223" t="s">
        <v>453</v>
      </c>
      <c r="U270" s="223">
        <v>41</v>
      </c>
      <c r="V270" s="180" t="s">
        <v>936</v>
      </c>
      <c r="W270" s="180" t="s">
        <v>943</v>
      </c>
      <c r="X270" s="180" t="s">
        <v>455</v>
      </c>
      <c r="Y270" s="180" t="s">
        <v>455</v>
      </c>
      <c r="Z270" s="180" t="s">
        <v>455</v>
      </c>
      <c r="AA270" s="186">
        <v>43845</v>
      </c>
      <c r="AB270" s="180"/>
      <c r="AC270" s="180"/>
      <c r="AD270" s="180"/>
      <c r="AE270" s="180"/>
    </row>
    <row r="271" spans="1:32" ht="33" x14ac:dyDescent="0.25">
      <c r="A271" s="200" t="s">
        <v>22</v>
      </c>
      <c r="B271" s="12" t="s">
        <v>29</v>
      </c>
      <c r="C271" s="12" t="s">
        <v>29</v>
      </c>
      <c r="D271" s="12" t="s">
        <v>29</v>
      </c>
      <c r="E271" s="12" t="s">
        <v>35</v>
      </c>
      <c r="F271" s="12" t="s">
        <v>33</v>
      </c>
      <c r="G271" s="12"/>
      <c r="H271" s="12"/>
      <c r="I271" s="12"/>
      <c r="J271" s="12">
        <v>10</v>
      </c>
      <c r="K271" s="12">
        <v>344</v>
      </c>
      <c r="L271" s="8" t="str">
        <f t="shared" si="21"/>
        <v>A-02-02-02-008-003---</v>
      </c>
      <c r="M271" s="14" t="s">
        <v>129</v>
      </c>
      <c r="N271" s="11">
        <v>1800000000</v>
      </c>
      <c r="O271" s="494"/>
      <c r="P271" s="457"/>
      <c r="Q271" s="457">
        <f>+N271</f>
        <v>1800000000</v>
      </c>
      <c r="R271" s="437" t="s">
        <v>27</v>
      </c>
      <c r="S271" s="412" t="s">
        <v>27</v>
      </c>
      <c r="T271" s="223" t="s">
        <v>453</v>
      </c>
      <c r="U271" s="223"/>
      <c r="V271" s="393" t="s">
        <v>917</v>
      </c>
      <c r="W271" s="393">
        <v>360</v>
      </c>
      <c r="X271" s="180"/>
      <c r="Y271" s="180"/>
      <c r="Z271" s="180"/>
      <c r="AA271" s="180"/>
      <c r="AB271" s="180"/>
      <c r="AC271" s="180"/>
      <c r="AD271" s="180"/>
      <c r="AE271" s="180"/>
    </row>
    <row r="272" spans="1:32" s="505" customFormat="1" ht="33" x14ac:dyDescent="0.25">
      <c r="A272" s="200" t="s">
        <v>22</v>
      </c>
      <c r="B272" s="12" t="s">
        <v>29</v>
      </c>
      <c r="C272" s="12" t="s">
        <v>29</v>
      </c>
      <c r="D272" s="12" t="s">
        <v>29</v>
      </c>
      <c r="E272" s="12" t="s">
        <v>35</v>
      </c>
      <c r="F272" s="12" t="s">
        <v>33</v>
      </c>
      <c r="G272" s="12"/>
      <c r="H272" s="12"/>
      <c r="I272" s="12"/>
      <c r="J272" s="12">
        <v>10</v>
      </c>
      <c r="K272" s="12">
        <v>344</v>
      </c>
      <c r="L272" s="8" t="str">
        <f t="shared" ref="L272:L280" si="26">CONCATENATE(A272,"-",B272,"-",C272,"-",D272,"-",E272,"-",F272,"-",G272,"-",H272,"-",I272)</f>
        <v>A-02-02-02-008-003---</v>
      </c>
      <c r="M272" s="14" t="s">
        <v>129</v>
      </c>
      <c r="N272" s="11"/>
      <c r="O272" s="494">
        <v>2820</v>
      </c>
      <c r="P272" s="457">
        <v>41183333.329999998</v>
      </c>
      <c r="Q272" s="457">
        <f>+Q271-P272</f>
        <v>1758816666.6700001</v>
      </c>
      <c r="R272" s="437" t="s">
        <v>27</v>
      </c>
      <c r="S272" s="412"/>
      <c r="T272" s="223"/>
      <c r="U272" s="223"/>
      <c r="V272" s="393"/>
      <c r="W272" s="393"/>
      <c r="X272" s="180"/>
      <c r="Y272" s="180"/>
      <c r="Z272" s="180"/>
      <c r="AA272" s="180"/>
      <c r="AB272" s="180"/>
      <c r="AC272" s="180"/>
      <c r="AD272" s="180"/>
      <c r="AE272" s="180"/>
      <c r="AF272" s="505" t="s">
        <v>1076</v>
      </c>
    </row>
    <row r="273" spans="1:32" s="505" customFormat="1" ht="33" x14ac:dyDescent="0.25">
      <c r="A273" s="200" t="s">
        <v>22</v>
      </c>
      <c r="B273" s="12" t="s">
        <v>29</v>
      </c>
      <c r="C273" s="12" t="s">
        <v>29</v>
      </c>
      <c r="D273" s="12" t="s">
        <v>29</v>
      </c>
      <c r="E273" s="12" t="s">
        <v>35</v>
      </c>
      <c r="F273" s="12" t="s">
        <v>33</v>
      </c>
      <c r="G273" s="12"/>
      <c r="H273" s="12"/>
      <c r="I273" s="12"/>
      <c r="J273" s="12">
        <v>10</v>
      </c>
      <c r="K273" s="12">
        <v>344</v>
      </c>
      <c r="L273" s="8" t="str">
        <f t="shared" si="26"/>
        <v>A-02-02-02-008-003---</v>
      </c>
      <c r="M273" s="14" t="s">
        <v>129</v>
      </c>
      <c r="N273" s="11"/>
      <c r="O273" s="494">
        <v>2920</v>
      </c>
      <c r="P273" s="457">
        <v>35300000</v>
      </c>
      <c r="Q273" s="457">
        <f t="shared" ref="Q273:Q280" si="27">+Q272-P273</f>
        <v>1723516666.6700001</v>
      </c>
      <c r="R273" s="437" t="s">
        <v>27</v>
      </c>
      <c r="S273" s="412"/>
      <c r="T273" s="223"/>
      <c r="U273" s="223"/>
      <c r="V273" s="393"/>
      <c r="W273" s="393"/>
      <c r="X273" s="180"/>
      <c r="Y273" s="180"/>
      <c r="Z273" s="180"/>
      <c r="AA273" s="180"/>
      <c r="AB273" s="180"/>
      <c r="AC273" s="180"/>
      <c r="AD273" s="180"/>
      <c r="AE273" s="180"/>
      <c r="AF273" s="505" t="s">
        <v>1076</v>
      </c>
    </row>
    <row r="274" spans="1:32" s="505" customFormat="1" ht="33" x14ac:dyDescent="0.25">
      <c r="A274" s="200" t="s">
        <v>22</v>
      </c>
      <c r="B274" s="12" t="s">
        <v>29</v>
      </c>
      <c r="C274" s="12" t="s">
        <v>29</v>
      </c>
      <c r="D274" s="12" t="s">
        <v>29</v>
      </c>
      <c r="E274" s="12" t="s">
        <v>35</v>
      </c>
      <c r="F274" s="12" t="s">
        <v>33</v>
      </c>
      <c r="G274" s="12"/>
      <c r="H274" s="12"/>
      <c r="I274" s="12"/>
      <c r="J274" s="12">
        <v>10</v>
      </c>
      <c r="K274" s="12">
        <v>344</v>
      </c>
      <c r="L274" s="8" t="str">
        <f t="shared" si="26"/>
        <v>A-02-02-02-008-003---</v>
      </c>
      <c r="M274" s="14" t="s">
        <v>129</v>
      </c>
      <c r="N274" s="11"/>
      <c r="O274" s="494">
        <v>3020</v>
      </c>
      <c r="P274" s="457">
        <v>8000000</v>
      </c>
      <c r="Q274" s="457">
        <f t="shared" si="27"/>
        <v>1715516666.6700001</v>
      </c>
      <c r="R274" s="437" t="s">
        <v>27</v>
      </c>
      <c r="S274" s="412"/>
      <c r="T274" s="223"/>
      <c r="U274" s="223"/>
      <c r="V274" s="393"/>
      <c r="W274" s="393"/>
      <c r="X274" s="180"/>
      <c r="Y274" s="180"/>
      <c r="Z274" s="180"/>
      <c r="AA274" s="180"/>
      <c r="AB274" s="180"/>
      <c r="AC274" s="180"/>
      <c r="AD274" s="180"/>
      <c r="AE274" s="180"/>
      <c r="AF274" s="505" t="s">
        <v>1076</v>
      </c>
    </row>
    <row r="275" spans="1:32" s="505" customFormat="1" ht="33" x14ac:dyDescent="0.25">
      <c r="A275" s="200" t="s">
        <v>22</v>
      </c>
      <c r="B275" s="12" t="s">
        <v>29</v>
      </c>
      <c r="C275" s="12" t="s">
        <v>29</v>
      </c>
      <c r="D275" s="12" t="s">
        <v>29</v>
      </c>
      <c r="E275" s="12" t="s">
        <v>35</v>
      </c>
      <c r="F275" s="12" t="s">
        <v>33</v>
      </c>
      <c r="G275" s="12"/>
      <c r="H275" s="12"/>
      <c r="I275" s="12"/>
      <c r="J275" s="12">
        <v>10</v>
      </c>
      <c r="K275" s="12">
        <v>344</v>
      </c>
      <c r="L275" s="8" t="str">
        <f t="shared" si="26"/>
        <v>A-02-02-02-008-003---</v>
      </c>
      <c r="M275" s="14" t="s">
        <v>129</v>
      </c>
      <c r="N275" s="11"/>
      <c r="O275" s="494">
        <v>3120</v>
      </c>
      <c r="P275" s="457">
        <v>33535000</v>
      </c>
      <c r="Q275" s="457">
        <f t="shared" si="27"/>
        <v>1681981666.6700001</v>
      </c>
      <c r="R275" s="437" t="s">
        <v>27</v>
      </c>
      <c r="S275" s="412"/>
      <c r="T275" s="223"/>
      <c r="U275" s="223"/>
      <c r="V275" s="393"/>
      <c r="W275" s="393"/>
      <c r="X275" s="180"/>
      <c r="Y275" s="180"/>
      <c r="Z275" s="180"/>
      <c r="AA275" s="180"/>
      <c r="AB275" s="180"/>
      <c r="AC275" s="180"/>
      <c r="AD275" s="180"/>
      <c r="AE275" s="180"/>
      <c r="AF275" s="505" t="s">
        <v>1076</v>
      </c>
    </row>
    <row r="276" spans="1:32" s="505" customFormat="1" ht="33" x14ac:dyDescent="0.25">
      <c r="A276" s="200" t="s">
        <v>22</v>
      </c>
      <c r="B276" s="12" t="s">
        <v>29</v>
      </c>
      <c r="C276" s="12" t="s">
        <v>29</v>
      </c>
      <c r="D276" s="12" t="s">
        <v>29</v>
      </c>
      <c r="E276" s="12" t="s">
        <v>35</v>
      </c>
      <c r="F276" s="12" t="s">
        <v>33</v>
      </c>
      <c r="G276" s="12"/>
      <c r="H276" s="12"/>
      <c r="I276" s="12"/>
      <c r="J276" s="12">
        <v>10</v>
      </c>
      <c r="K276" s="12">
        <v>344</v>
      </c>
      <c r="L276" s="8" t="str">
        <f t="shared" si="26"/>
        <v>A-02-02-02-008-003---</v>
      </c>
      <c r="M276" s="14" t="s">
        <v>129</v>
      </c>
      <c r="N276" s="11"/>
      <c r="O276" s="494">
        <v>3220</v>
      </c>
      <c r="P276" s="457">
        <v>23533333.329999998</v>
      </c>
      <c r="Q276" s="457">
        <f t="shared" si="27"/>
        <v>1658448333.3400002</v>
      </c>
      <c r="R276" s="437" t="s">
        <v>27</v>
      </c>
      <c r="S276" s="412"/>
      <c r="T276" s="223"/>
      <c r="U276" s="223"/>
      <c r="V276" s="393"/>
      <c r="W276" s="393"/>
      <c r="X276" s="180"/>
      <c r="Y276" s="180"/>
      <c r="Z276" s="180"/>
      <c r="AA276" s="180"/>
      <c r="AB276" s="180"/>
      <c r="AC276" s="180"/>
      <c r="AD276" s="180"/>
      <c r="AE276" s="180"/>
      <c r="AF276" s="505" t="s">
        <v>1076</v>
      </c>
    </row>
    <row r="277" spans="1:32" s="505" customFormat="1" ht="33" x14ac:dyDescent="0.25">
      <c r="A277" s="200" t="s">
        <v>22</v>
      </c>
      <c r="B277" s="12" t="s">
        <v>29</v>
      </c>
      <c r="C277" s="12" t="s">
        <v>29</v>
      </c>
      <c r="D277" s="12" t="s">
        <v>29</v>
      </c>
      <c r="E277" s="12" t="s">
        <v>35</v>
      </c>
      <c r="F277" s="12" t="s">
        <v>33</v>
      </c>
      <c r="G277" s="12"/>
      <c r="H277" s="12"/>
      <c r="I277" s="12"/>
      <c r="J277" s="12">
        <v>10</v>
      </c>
      <c r="K277" s="12">
        <v>344</v>
      </c>
      <c r="L277" s="8" t="str">
        <f t="shared" si="26"/>
        <v>A-02-02-02-008-003---</v>
      </c>
      <c r="M277" s="14" t="s">
        <v>129</v>
      </c>
      <c r="N277" s="11"/>
      <c r="O277" s="494">
        <v>3320</v>
      </c>
      <c r="P277" s="457">
        <v>14000000</v>
      </c>
      <c r="Q277" s="457">
        <f t="shared" si="27"/>
        <v>1644448333.3400002</v>
      </c>
      <c r="R277" s="437" t="s">
        <v>27</v>
      </c>
      <c r="S277" s="412"/>
      <c r="T277" s="223"/>
      <c r="U277" s="223"/>
      <c r="V277" s="393"/>
      <c r="W277" s="393"/>
      <c r="X277" s="180"/>
      <c r="Y277" s="180"/>
      <c r="Z277" s="180"/>
      <c r="AA277" s="180"/>
      <c r="AB277" s="180"/>
      <c r="AC277" s="180"/>
      <c r="AD277" s="180"/>
      <c r="AE277" s="180"/>
      <c r="AF277" s="505" t="s">
        <v>1076</v>
      </c>
    </row>
    <row r="278" spans="1:32" s="505" customFormat="1" ht="33" x14ac:dyDescent="0.25">
      <c r="A278" s="200" t="s">
        <v>22</v>
      </c>
      <c r="B278" s="12" t="s">
        <v>29</v>
      </c>
      <c r="C278" s="12" t="s">
        <v>29</v>
      </c>
      <c r="D278" s="12" t="s">
        <v>29</v>
      </c>
      <c r="E278" s="12" t="s">
        <v>35</v>
      </c>
      <c r="F278" s="12" t="s">
        <v>33</v>
      </c>
      <c r="G278" s="12"/>
      <c r="H278" s="12"/>
      <c r="I278" s="12"/>
      <c r="J278" s="12">
        <v>10</v>
      </c>
      <c r="K278" s="12">
        <v>344</v>
      </c>
      <c r="L278" s="8" t="str">
        <f t="shared" si="26"/>
        <v>A-02-02-02-008-003---</v>
      </c>
      <c r="M278" s="14" t="s">
        <v>129</v>
      </c>
      <c r="N278" s="11"/>
      <c r="O278" s="494">
        <v>3420</v>
      </c>
      <c r="P278" s="457">
        <v>32946666.670000002</v>
      </c>
      <c r="Q278" s="457">
        <f t="shared" si="27"/>
        <v>1611501666.6700001</v>
      </c>
      <c r="R278" s="437" t="s">
        <v>27</v>
      </c>
      <c r="S278" s="412"/>
      <c r="T278" s="223"/>
      <c r="U278" s="223"/>
      <c r="V278" s="393"/>
      <c r="W278" s="393"/>
      <c r="X278" s="180"/>
      <c r="Y278" s="180"/>
      <c r="Z278" s="180"/>
      <c r="AA278" s="180"/>
      <c r="AB278" s="180"/>
      <c r="AC278" s="180"/>
      <c r="AD278" s="180"/>
      <c r="AE278" s="180"/>
      <c r="AF278" s="505" t="s">
        <v>1076</v>
      </c>
    </row>
    <row r="279" spans="1:32" s="505" customFormat="1" ht="33" x14ac:dyDescent="0.25">
      <c r="A279" s="200" t="s">
        <v>22</v>
      </c>
      <c r="B279" s="12" t="s">
        <v>29</v>
      </c>
      <c r="C279" s="12" t="s">
        <v>29</v>
      </c>
      <c r="D279" s="12" t="s">
        <v>29</v>
      </c>
      <c r="E279" s="12" t="s">
        <v>35</v>
      </c>
      <c r="F279" s="12" t="s">
        <v>33</v>
      </c>
      <c r="G279" s="12"/>
      <c r="H279" s="12"/>
      <c r="I279" s="12"/>
      <c r="J279" s="12">
        <v>10</v>
      </c>
      <c r="K279" s="12">
        <v>344</v>
      </c>
      <c r="L279" s="8" t="str">
        <f t="shared" si="26"/>
        <v>A-02-02-02-008-003---</v>
      </c>
      <c r="M279" s="14" t="s">
        <v>129</v>
      </c>
      <c r="N279" s="11"/>
      <c r="O279" s="494">
        <v>3520</v>
      </c>
      <c r="P279" s="457">
        <v>41183333.329999998</v>
      </c>
      <c r="Q279" s="457">
        <f t="shared" si="27"/>
        <v>1570318333.3400002</v>
      </c>
      <c r="R279" s="437" t="s">
        <v>27</v>
      </c>
      <c r="S279" s="412"/>
      <c r="T279" s="223"/>
      <c r="U279" s="223"/>
      <c r="V279" s="393"/>
      <c r="W279" s="393"/>
      <c r="X279" s="180"/>
      <c r="Y279" s="180"/>
      <c r="Z279" s="180"/>
      <c r="AA279" s="180"/>
      <c r="AB279" s="180"/>
      <c r="AC279" s="180"/>
      <c r="AD279" s="180"/>
      <c r="AE279" s="180"/>
      <c r="AF279" s="505" t="s">
        <v>1076</v>
      </c>
    </row>
    <row r="280" spans="1:32" s="505" customFormat="1" ht="33" x14ac:dyDescent="0.25">
      <c r="A280" s="200" t="s">
        <v>22</v>
      </c>
      <c r="B280" s="12" t="s">
        <v>29</v>
      </c>
      <c r="C280" s="12" t="s">
        <v>29</v>
      </c>
      <c r="D280" s="12" t="s">
        <v>29</v>
      </c>
      <c r="E280" s="12" t="s">
        <v>35</v>
      </c>
      <c r="F280" s="12" t="s">
        <v>33</v>
      </c>
      <c r="G280" s="12"/>
      <c r="H280" s="12"/>
      <c r="I280" s="12"/>
      <c r="J280" s="12">
        <v>10</v>
      </c>
      <c r="K280" s="12">
        <v>344</v>
      </c>
      <c r="L280" s="8" t="str">
        <f t="shared" si="26"/>
        <v>A-02-02-02-008-003---</v>
      </c>
      <c r="M280" s="14" t="s">
        <v>129</v>
      </c>
      <c r="N280" s="11"/>
      <c r="O280" s="494">
        <v>3620</v>
      </c>
      <c r="P280" s="457">
        <v>33535000</v>
      </c>
      <c r="Q280" s="457">
        <f t="shared" si="27"/>
        <v>1536783333.3400002</v>
      </c>
      <c r="R280" s="437" t="s">
        <v>27</v>
      </c>
      <c r="S280" s="412"/>
      <c r="T280" s="223"/>
      <c r="U280" s="223"/>
      <c r="V280" s="393"/>
      <c r="W280" s="393"/>
      <c r="X280" s="180"/>
      <c r="Y280" s="180"/>
      <c r="Z280" s="180"/>
      <c r="AA280" s="180"/>
      <c r="AB280" s="180"/>
      <c r="AC280" s="180"/>
      <c r="AD280" s="180"/>
      <c r="AE280" s="180"/>
      <c r="AF280" s="505" t="s">
        <v>1076</v>
      </c>
    </row>
    <row r="281" spans="1:32" s="505" customFormat="1" x14ac:dyDescent="0.25">
      <c r="A281" s="200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8"/>
      <c r="M281" s="14"/>
      <c r="N281" s="11"/>
      <c r="O281" s="494"/>
      <c r="P281" s="457"/>
      <c r="Q281" s="457"/>
      <c r="R281" s="437"/>
      <c r="S281" s="412"/>
      <c r="T281" s="223"/>
      <c r="U281" s="223"/>
      <c r="V281" s="393"/>
      <c r="W281" s="393"/>
      <c r="X281" s="180"/>
      <c r="Y281" s="180"/>
      <c r="Z281" s="180"/>
      <c r="AA281" s="180"/>
      <c r="AB281" s="180"/>
      <c r="AC281" s="180"/>
      <c r="AD281" s="180"/>
      <c r="AE281" s="180"/>
    </row>
    <row r="282" spans="1:32" s="505" customFormat="1" x14ac:dyDescent="0.25">
      <c r="A282" s="200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8"/>
      <c r="M282" s="14"/>
      <c r="N282" s="11"/>
      <c r="O282" s="494"/>
      <c r="P282" s="457"/>
      <c r="Q282" s="457"/>
      <c r="R282" s="437"/>
      <c r="S282" s="412"/>
      <c r="T282" s="223"/>
      <c r="U282" s="223"/>
      <c r="V282" s="393"/>
      <c r="W282" s="393"/>
      <c r="X282" s="180"/>
      <c r="Y282" s="180"/>
      <c r="Z282" s="180"/>
      <c r="AA282" s="180"/>
      <c r="AB282" s="180"/>
      <c r="AC282" s="180"/>
      <c r="AD282" s="180"/>
      <c r="AE282" s="180"/>
    </row>
    <row r="283" spans="1:32" s="505" customFormat="1" x14ac:dyDescent="0.25">
      <c r="A283" s="200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8"/>
      <c r="M283" s="14"/>
      <c r="N283" s="11"/>
      <c r="O283" s="494"/>
      <c r="P283" s="457"/>
      <c r="Q283" s="457"/>
      <c r="R283" s="437"/>
      <c r="S283" s="412"/>
      <c r="T283" s="223"/>
      <c r="U283" s="223"/>
      <c r="V283" s="393"/>
      <c r="W283" s="393"/>
      <c r="X283" s="180"/>
      <c r="Y283" s="180"/>
      <c r="Z283" s="180"/>
      <c r="AA283" s="180"/>
      <c r="AB283" s="180"/>
      <c r="AC283" s="180"/>
      <c r="AD283" s="180"/>
      <c r="AE283" s="180"/>
    </row>
    <row r="284" spans="1:32" s="505" customFormat="1" x14ac:dyDescent="0.25">
      <c r="A284" s="200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8"/>
      <c r="M284" s="14"/>
      <c r="N284" s="11"/>
      <c r="O284" s="494"/>
      <c r="P284" s="457"/>
      <c r="Q284" s="457"/>
      <c r="R284" s="437"/>
      <c r="S284" s="412"/>
      <c r="T284" s="223"/>
      <c r="U284" s="223"/>
      <c r="V284" s="393"/>
      <c r="W284" s="393"/>
      <c r="X284" s="180"/>
      <c r="Y284" s="180"/>
      <c r="Z284" s="180"/>
      <c r="AA284" s="180"/>
      <c r="AB284" s="180"/>
      <c r="AC284" s="180"/>
      <c r="AD284" s="180"/>
      <c r="AE284" s="180"/>
    </row>
    <row r="285" spans="1:32" s="505" customFormat="1" x14ac:dyDescent="0.25">
      <c r="A285" s="200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8"/>
      <c r="M285" s="14"/>
      <c r="N285" s="11"/>
      <c r="O285" s="494"/>
      <c r="P285" s="457"/>
      <c r="Q285" s="457"/>
      <c r="R285" s="437"/>
      <c r="S285" s="412"/>
      <c r="T285" s="223"/>
      <c r="U285" s="223"/>
      <c r="V285" s="393"/>
      <c r="W285" s="393"/>
      <c r="X285" s="180"/>
      <c r="Y285" s="180"/>
      <c r="Z285" s="180"/>
      <c r="AA285" s="180"/>
      <c r="AB285" s="180"/>
      <c r="AC285" s="180"/>
      <c r="AD285" s="180"/>
      <c r="AE285" s="180"/>
    </row>
    <row r="286" spans="1:32" s="505" customFormat="1" x14ac:dyDescent="0.25">
      <c r="A286" s="200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8"/>
      <c r="M286" s="14"/>
      <c r="N286" s="11"/>
      <c r="O286" s="494"/>
      <c r="P286" s="457"/>
      <c r="Q286" s="457"/>
      <c r="R286" s="437"/>
      <c r="S286" s="412"/>
      <c r="T286" s="223"/>
      <c r="U286" s="223"/>
      <c r="V286" s="393"/>
      <c r="W286" s="393"/>
      <c r="X286" s="180"/>
      <c r="Y286" s="180"/>
      <c r="Z286" s="180"/>
      <c r="AA286" s="180"/>
      <c r="AB286" s="180"/>
      <c r="AC286" s="180"/>
      <c r="AD286" s="180"/>
      <c r="AE286" s="180"/>
    </row>
    <row r="287" spans="1:32" s="505" customFormat="1" x14ac:dyDescent="0.25">
      <c r="A287" s="200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8"/>
      <c r="M287" s="14"/>
      <c r="N287" s="11"/>
      <c r="O287" s="494"/>
      <c r="P287" s="457"/>
      <c r="Q287" s="457"/>
      <c r="R287" s="437"/>
      <c r="S287" s="412"/>
      <c r="T287" s="223"/>
      <c r="U287" s="223"/>
      <c r="V287" s="393"/>
      <c r="W287" s="393"/>
      <c r="X287" s="180"/>
      <c r="Y287" s="180"/>
      <c r="Z287" s="180"/>
      <c r="AA287" s="180"/>
      <c r="AB287" s="180"/>
      <c r="AC287" s="180"/>
      <c r="AD287" s="180"/>
      <c r="AE287" s="180"/>
    </row>
    <row r="288" spans="1:32" x14ac:dyDescent="0.25">
      <c r="A288" s="200" t="s">
        <v>22</v>
      </c>
      <c r="B288" s="12" t="s">
        <v>29</v>
      </c>
      <c r="C288" s="12" t="s">
        <v>29</v>
      </c>
      <c r="D288" s="12" t="s">
        <v>29</v>
      </c>
      <c r="E288" s="12" t="s">
        <v>35</v>
      </c>
      <c r="F288" s="12" t="s">
        <v>33</v>
      </c>
      <c r="G288" s="12"/>
      <c r="H288" s="12"/>
      <c r="I288" s="12"/>
      <c r="J288" s="12">
        <v>10</v>
      </c>
      <c r="K288" s="12">
        <v>345</v>
      </c>
      <c r="L288" s="8" t="str">
        <f t="shared" si="21"/>
        <v>A-02-02-02-008-003---</v>
      </c>
      <c r="M288" s="14" t="s">
        <v>313</v>
      </c>
      <c r="N288" s="11">
        <v>30000000</v>
      </c>
      <c r="O288" s="494"/>
      <c r="P288" s="457"/>
      <c r="Q288" s="457"/>
      <c r="R288" s="437" t="s">
        <v>27</v>
      </c>
      <c r="S288" s="412" t="s">
        <v>460</v>
      </c>
      <c r="T288" s="223" t="s">
        <v>440</v>
      </c>
      <c r="U288" s="223">
        <v>42</v>
      </c>
      <c r="V288" s="180" t="s">
        <v>914</v>
      </c>
      <c r="W288" s="180">
        <v>90</v>
      </c>
      <c r="X288" s="180" t="s">
        <v>455</v>
      </c>
      <c r="Y288" s="180" t="s">
        <v>455</v>
      </c>
      <c r="Z288" s="180" t="s">
        <v>455</v>
      </c>
      <c r="AA288" s="186">
        <v>43875</v>
      </c>
      <c r="AB288" s="180"/>
      <c r="AC288" s="180"/>
      <c r="AD288" s="180"/>
      <c r="AE288" s="180"/>
    </row>
    <row r="289" spans="1:31" x14ac:dyDescent="0.25">
      <c r="A289" s="200" t="s">
        <v>22</v>
      </c>
      <c r="B289" s="12" t="s">
        <v>29</v>
      </c>
      <c r="C289" s="12" t="s">
        <v>29</v>
      </c>
      <c r="D289" s="12" t="s">
        <v>29</v>
      </c>
      <c r="E289" s="12" t="s">
        <v>35</v>
      </c>
      <c r="F289" s="12" t="s">
        <v>33</v>
      </c>
      <c r="G289" s="12"/>
      <c r="H289" s="12"/>
      <c r="I289" s="12"/>
      <c r="J289" s="15">
        <v>10</v>
      </c>
      <c r="K289" s="12"/>
      <c r="L289" s="8" t="str">
        <f t="shared" si="21"/>
        <v>A-02-02-02-008-003---</v>
      </c>
      <c r="M289" s="13" t="s">
        <v>26</v>
      </c>
      <c r="N289" s="10">
        <f>SUM(N290:N291)</f>
        <v>145200000</v>
      </c>
      <c r="O289" s="494"/>
      <c r="P289" s="456"/>
      <c r="Q289" s="456"/>
      <c r="R289" s="437"/>
      <c r="S289" s="411"/>
      <c r="T289" s="223"/>
      <c r="U289" s="223"/>
      <c r="V289" s="180"/>
      <c r="W289" s="180"/>
      <c r="X289" s="180"/>
      <c r="Y289" s="180"/>
      <c r="Z289" s="180"/>
      <c r="AA289" s="180"/>
      <c r="AB289" s="180"/>
      <c r="AC289" s="180"/>
      <c r="AD289" s="180"/>
      <c r="AE289" s="180"/>
    </row>
    <row r="290" spans="1:31" ht="18" customHeight="1" x14ac:dyDescent="0.25">
      <c r="A290" s="200" t="s">
        <v>22</v>
      </c>
      <c r="B290" s="12" t="s">
        <v>29</v>
      </c>
      <c r="C290" s="12" t="s">
        <v>29</v>
      </c>
      <c r="D290" s="12" t="s">
        <v>29</v>
      </c>
      <c r="E290" s="12" t="s">
        <v>35</v>
      </c>
      <c r="F290" s="12" t="s">
        <v>33</v>
      </c>
      <c r="G290" s="12"/>
      <c r="H290" s="12"/>
      <c r="I290" s="12"/>
      <c r="J290" s="12">
        <v>10</v>
      </c>
      <c r="K290" s="12">
        <v>346</v>
      </c>
      <c r="L290" s="8" t="str">
        <f>CONCATENATE(A290,"-",B290,"-",C290,"-",D290,"-",E290,"-",F290,"-",G290,"-",H290,"-",I290)</f>
        <v>A-02-02-02-008-003---</v>
      </c>
      <c r="M290" s="14" t="s">
        <v>130</v>
      </c>
      <c r="N290" s="11">
        <v>100000000</v>
      </c>
      <c r="O290" s="494"/>
      <c r="P290" s="457"/>
      <c r="Q290" s="457"/>
      <c r="R290" s="437" t="s">
        <v>39</v>
      </c>
      <c r="S290" s="411" t="s">
        <v>44</v>
      </c>
      <c r="T290" s="223" t="s">
        <v>440</v>
      </c>
      <c r="U290" s="223"/>
      <c r="V290" s="180" t="s">
        <v>946</v>
      </c>
      <c r="W290" s="180">
        <v>240</v>
      </c>
      <c r="X290" s="180"/>
      <c r="Y290" s="180"/>
      <c r="Z290" s="180"/>
      <c r="AA290" s="180"/>
      <c r="AB290" s="180"/>
      <c r="AC290" s="180"/>
      <c r="AD290" s="180"/>
      <c r="AE290" s="180"/>
    </row>
    <row r="291" spans="1:31" ht="33" customHeight="1" x14ac:dyDescent="0.25">
      <c r="A291" s="200" t="s">
        <v>22</v>
      </c>
      <c r="B291" s="12" t="s">
        <v>29</v>
      </c>
      <c r="C291" s="12" t="s">
        <v>29</v>
      </c>
      <c r="D291" s="12" t="s">
        <v>29</v>
      </c>
      <c r="E291" s="12" t="s">
        <v>35</v>
      </c>
      <c r="F291" s="12" t="s">
        <v>33</v>
      </c>
      <c r="G291" s="12"/>
      <c r="H291" s="12"/>
      <c r="I291" s="12"/>
      <c r="J291" s="12">
        <v>10</v>
      </c>
      <c r="K291" s="12">
        <v>347</v>
      </c>
      <c r="L291" s="8" t="str">
        <f>CONCATENATE(A291,"-",B291,"-",C291,"-",D291,"-",E291,"-",F291,"-",G291,"-",H291,"-",I291)</f>
        <v>A-02-02-02-008-003---</v>
      </c>
      <c r="M291" s="14" t="s">
        <v>330</v>
      </c>
      <c r="N291" s="11">
        <v>45200000</v>
      </c>
      <c r="O291" s="494"/>
      <c r="P291" s="457"/>
      <c r="Q291" s="457"/>
      <c r="R291" s="437" t="s">
        <v>16</v>
      </c>
      <c r="S291" s="412" t="s">
        <v>16</v>
      </c>
      <c r="T291" s="223" t="s">
        <v>440</v>
      </c>
      <c r="U291" s="223"/>
      <c r="V291" s="180" t="s">
        <v>935</v>
      </c>
      <c r="W291" s="180">
        <v>90</v>
      </c>
      <c r="X291" s="180"/>
      <c r="Y291" s="180"/>
      <c r="Z291" s="180"/>
      <c r="AA291" s="180"/>
      <c r="AB291" s="180"/>
      <c r="AC291" s="180"/>
      <c r="AD291" s="180"/>
      <c r="AE291" s="180"/>
    </row>
    <row r="292" spans="1:31" ht="33" x14ac:dyDescent="0.25">
      <c r="A292" s="200" t="s">
        <v>22</v>
      </c>
      <c r="B292" s="12" t="s">
        <v>29</v>
      </c>
      <c r="C292" s="12" t="s">
        <v>29</v>
      </c>
      <c r="D292" s="12" t="s">
        <v>29</v>
      </c>
      <c r="E292" s="12" t="s">
        <v>35</v>
      </c>
      <c r="F292" s="12" t="s">
        <v>41</v>
      </c>
      <c r="G292" s="12"/>
      <c r="H292" s="12"/>
      <c r="I292" s="12"/>
      <c r="J292" s="15">
        <v>10</v>
      </c>
      <c r="K292" s="12"/>
      <c r="L292" s="8" t="str">
        <f t="shared" si="21"/>
        <v>A-02-02-02-008-004---</v>
      </c>
      <c r="M292" s="14" t="s">
        <v>367</v>
      </c>
      <c r="N292" s="10">
        <f>SUM(N293:N296)</f>
        <v>973218290</v>
      </c>
      <c r="O292" s="494"/>
      <c r="P292" s="456"/>
      <c r="Q292" s="456"/>
      <c r="R292" s="437"/>
      <c r="S292" s="411"/>
      <c r="T292" s="223"/>
      <c r="U292" s="223"/>
      <c r="V292" s="180"/>
      <c r="W292" s="180"/>
      <c r="X292" s="180"/>
      <c r="Y292" s="180"/>
      <c r="Z292" s="180"/>
      <c r="AA292" s="180"/>
      <c r="AB292" s="180"/>
      <c r="AC292" s="180"/>
      <c r="AD292" s="180"/>
      <c r="AE292" s="180"/>
    </row>
    <row r="293" spans="1:31" x14ac:dyDescent="0.25">
      <c r="A293" s="200" t="s">
        <v>22</v>
      </c>
      <c r="B293" s="12" t="s">
        <v>29</v>
      </c>
      <c r="C293" s="12" t="s">
        <v>29</v>
      </c>
      <c r="D293" s="12" t="s">
        <v>29</v>
      </c>
      <c r="E293" s="12" t="s">
        <v>35</v>
      </c>
      <c r="F293" s="12" t="s">
        <v>41</v>
      </c>
      <c r="G293" s="12"/>
      <c r="H293" s="12"/>
      <c r="I293" s="12"/>
      <c r="J293" s="12">
        <v>10</v>
      </c>
      <c r="K293" s="12">
        <v>348</v>
      </c>
      <c r="L293" s="8" t="str">
        <f t="shared" si="21"/>
        <v>A-02-02-02-008-004---</v>
      </c>
      <c r="M293" s="14" t="s">
        <v>131</v>
      </c>
      <c r="N293" s="11">
        <v>697218290</v>
      </c>
      <c r="O293" s="494"/>
      <c r="P293" s="457"/>
      <c r="Q293" s="457"/>
      <c r="R293" s="437" t="s">
        <v>37</v>
      </c>
      <c r="S293" s="411" t="s">
        <v>444</v>
      </c>
      <c r="T293" s="223" t="s">
        <v>457</v>
      </c>
      <c r="U293" s="223"/>
      <c r="V293" s="180"/>
      <c r="W293" s="180"/>
      <c r="X293" s="180"/>
      <c r="Y293" s="180"/>
      <c r="Z293" s="180"/>
      <c r="AA293" s="180"/>
      <c r="AB293" s="180"/>
      <c r="AC293" s="180"/>
      <c r="AD293" s="180"/>
      <c r="AE293" s="180"/>
    </row>
    <row r="294" spans="1:31" x14ac:dyDescent="0.25">
      <c r="A294" s="200" t="s">
        <v>22</v>
      </c>
      <c r="B294" s="12" t="s">
        <v>29</v>
      </c>
      <c r="C294" s="12" t="s">
        <v>29</v>
      </c>
      <c r="D294" s="12" t="s">
        <v>29</v>
      </c>
      <c r="E294" s="12" t="s">
        <v>35</v>
      </c>
      <c r="F294" s="12" t="s">
        <v>41</v>
      </c>
      <c r="G294" s="12"/>
      <c r="H294" s="12"/>
      <c r="I294" s="12"/>
      <c r="J294" s="12">
        <v>10</v>
      </c>
      <c r="K294" s="12">
        <v>349</v>
      </c>
      <c r="L294" s="8" t="str">
        <f t="shared" si="21"/>
        <v>A-02-02-02-008-004---</v>
      </c>
      <c r="M294" s="14" t="s">
        <v>132</v>
      </c>
      <c r="N294" s="11">
        <v>238400000</v>
      </c>
      <c r="O294" s="494">
        <v>5520</v>
      </c>
      <c r="P294" s="457">
        <v>20011876</v>
      </c>
      <c r="Q294" s="457">
        <f>+N294-P294</f>
        <v>218388124</v>
      </c>
      <c r="R294" s="437" t="s">
        <v>37</v>
      </c>
      <c r="S294" s="411" t="s">
        <v>444</v>
      </c>
      <c r="T294" s="223" t="s">
        <v>457</v>
      </c>
      <c r="U294" s="223"/>
      <c r="V294" s="180"/>
      <c r="W294" s="180"/>
      <c r="X294" s="180"/>
      <c r="Y294" s="180"/>
      <c r="Z294" s="180"/>
      <c r="AA294" s="180"/>
      <c r="AB294" s="180"/>
      <c r="AC294" s="180"/>
      <c r="AD294" s="180"/>
      <c r="AE294" s="180"/>
    </row>
    <row r="295" spans="1:31" ht="18" customHeight="1" x14ac:dyDescent="0.25">
      <c r="A295" s="200" t="s">
        <v>22</v>
      </c>
      <c r="B295" s="12" t="s">
        <v>29</v>
      </c>
      <c r="C295" s="12" t="s">
        <v>29</v>
      </c>
      <c r="D295" s="12" t="s">
        <v>29</v>
      </c>
      <c r="E295" s="12" t="s">
        <v>35</v>
      </c>
      <c r="F295" s="12" t="s">
        <v>41</v>
      </c>
      <c r="G295" s="12"/>
      <c r="H295" s="12"/>
      <c r="I295" s="12"/>
      <c r="J295" s="12">
        <v>10</v>
      </c>
      <c r="K295" s="12">
        <v>350</v>
      </c>
      <c r="L295" s="8" t="str">
        <f t="shared" si="21"/>
        <v>A-02-02-02-008-004---</v>
      </c>
      <c r="M295" s="14" t="s">
        <v>133</v>
      </c>
      <c r="N295" s="11">
        <v>20000000</v>
      </c>
      <c r="O295" s="494"/>
      <c r="P295" s="457"/>
      <c r="Q295" s="457"/>
      <c r="R295" s="437" t="s">
        <v>48</v>
      </c>
      <c r="S295" s="412" t="s">
        <v>48</v>
      </c>
      <c r="T295" s="223" t="s">
        <v>944</v>
      </c>
      <c r="U295" s="223">
        <v>43</v>
      </c>
      <c r="V295" s="180" t="s">
        <v>924</v>
      </c>
      <c r="W295" s="180" t="s">
        <v>943</v>
      </c>
      <c r="X295" s="180" t="s">
        <v>455</v>
      </c>
      <c r="Y295" s="180" t="s">
        <v>455</v>
      </c>
      <c r="Z295" s="180" t="s">
        <v>455</v>
      </c>
      <c r="AA295" s="186">
        <v>43966</v>
      </c>
      <c r="AB295" s="180"/>
      <c r="AC295" s="180"/>
      <c r="AD295" s="180"/>
      <c r="AE295" s="180"/>
    </row>
    <row r="296" spans="1:31" x14ac:dyDescent="0.25">
      <c r="A296" s="200" t="s">
        <v>22</v>
      </c>
      <c r="B296" s="12" t="s">
        <v>29</v>
      </c>
      <c r="C296" s="12" t="s">
        <v>29</v>
      </c>
      <c r="D296" s="12" t="s">
        <v>29</v>
      </c>
      <c r="E296" s="12" t="s">
        <v>35</v>
      </c>
      <c r="F296" s="12" t="s">
        <v>41</v>
      </c>
      <c r="G296" s="12"/>
      <c r="H296" s="12"/>
      <c r="I296" s="12"/>
      <c r="J296" s="12">
        <v>10</v>
      </c>
      <c r="K296" s="12">
        <v>351</v>
      </c>
      <c r="L296" s="8" t="str">
        <f t="shared" si="21"/>
        <v>A-02-02-02-008-004---</v>
      </c>
      <c r="M296" s="14" t="s">
        <v>134</v>
      </c>
      <c r="N296" s="11">
        <v>17600000</v>
      </c>
      <c r="O296" s="494"/>
      <c r="P296" s="457"/>
      <c r="Q296" s="457"/>
      <c r="R296" s="437" t="s">
        <v>27</v>
      </c>
      <c r="S296" s="412" t="s">
        <v>27</v>
      </c>
      <c r="T296" s="223" t="s">
        <v>440</v>
      </c>
      <c r="U296" s="223">
        <v>44</v>
      </c>
      <c r="V296" s="180" t="s">
        <v>917</v>
      </c>
      <c r="W296" s="180">
        <v>360</v>
      </c>
      <c r="X296" s="180" t="s">
        <v>455</v>
      </c>
      <c r="Y296" s="180" t="s">
        <v>455</v>
      </c>
      <c r="Z296" s="180" t="s">
        <v>455</v>
      </c>
      <c r="AA296" s="186">
        <v>43822</v>
      </c>
      <c r="AB296" s="180"/>
      <c r="AC296" s="180"/>
      <c r="AD296" s="180"/>
      <c r="AE296" s="180"/>
    </row>
    <row r="297" spans="1:31" x14ac:dyDescent="0.25">
      <c r="A297" s="200" t="s">
        <v>22</v>
      </c>
      <c r="B297" s="12" t="s">
        <v>29</v>
      </c>
      <c r="C297" s="12" t="s">
        <v>29</v>
      </c>
      <c r="D297" s="12" t="s">
        <v>29</v>
      </c>
      <c r="E297" s="12" t="s">
        <v>35</v>
      </c>
      <c r="F297" s="12" t="s">
        <v>45</v>
      </c>
      <c r="G297" s="12"/>
      <c r="H297" s="12"/>
      <c r="I297" s="12"/>
      <c r="J297" s="15">
        <v>10</v>
      </c>
      <c r="K297" s="12"/>
      <c r="L297" s="8" t="str">
        <f t="shared" si="21"/>
        <v>A-02-02-02-008-005---</v>
      </c>
      <c r="M297" s="14" t="s">
        <v>368</v>
      </c>
      <c r="N297" s="10">
        <f>SUM(N298:N307)</f>
        <v>6812455931</v>
      </c>
      <c r="O297" s="494"/>
      <c r="P297" s="456"/>
      <c r="Q297" s="456"/>
      <c r="R297" s="437"/>
      <c r="S297" s="411"/>
      <c r="T297" s="223"/>
      <c r="U297" s="223"/>
      <c r="V297" s="180"/>
      <c r="W297" s="180"/>
      <c r="X297" s="180"/>
      <c r="Y297" s="180"/>
      <c r="Z297" s="180"/>
      <c r="AA297" s="180"/>
      <c r="AB297" s="180"/>
      <c r="AC297" s="180"/>
      <c r="AD297" s="180"/>
      <c r="AE297" s="180"/>
    </row>
    <row r="298" spans="1:31" x14ac:dyDescent="0.25">
      <c r="A298" s="200" t="s">
        <v>22</v>
      </c>
      <c r="B298" s="12" t="s">
        <v>29</v>
      </c>
      <c r="C298" s="12" t="s">
        <v>29</v>
      </c>
      <c r="D298" s="12" t="s">
        <v>29</v>
      </c>
      <c r="E298" s="12" t="s">
        <v>35</v>
      </c>
      <c r="F298" s="12" t="s">
        <v>45</v>
      </c>
      <c r="G298" s="12"/>
      <c r="H298" s="12"/>
      <c r="I298" s="12"/>
      <c r="J298" s="12">
        <v>10</v>
      </c>
      <c r="K298" s="12">
        <v>352</v>
      </c>
      <c r="L298" s="8" t="str">
        <f t="shared" si="21"/>
        <v>A-02-02-02-008-005---</v>
      </c>
      <c r="M298" s="14" t="s">
        <v>135</v>
      </c>
      <c r="N298" s="11">
        <v>683560071</v>
      </c>
      <c r="O298" s="494"/>
      <c r="P298" s="457"/>
      <c r="Q298" s="457"/>
      <c r="R298" s="437" t="s">
        <v>27</v>
      </c>
      <c r="S298" s="412" t="s">
        <v>27</v>
      </c>
      <c r="T298" s="223" t="s">
        <v>457</v>
      </c>
      <c r="U298" s="223"/>
      <c r="V298" s="180" t="s">
        <v>925</v>
      </c>
      <c r="W298" s="180"/>
      <c r="X298" s="180"/>
      <c r="Y298" s="180"/>
      <c r="Z298" s="180"/>
      <c r="AA298" s="180"/>
      <c r="AB298" s="180"/>
      <c r="AC298" s="180"/>
      <c r="AD298" s="180"/>
      <c r="AE298" s="180"/>
    </row>
    <row r="299" spans="1:31" ht="22.5" customHeight="1" x14ac:dyDescent="0.25">
      <c r="A299" s="200" t="s">
        <v>22</v>
      </c>
      <c r="B299" s="12" t="s">
        <v>29</v>
      </c>
      <c r="C299" s="12" t="s">
        <v>29</v>
      </c>
      <c r="D299" s="12" t="s">
        <v>29</v>
      </c>
      <c r="E299" s="12" t="s">
        <v>35</v>
      </c>
      <c r="F299" s="12" t="s">
        <v>45</v>
      </c>
      <c r="G299" s="12"/>
      <c r="H299" s="12"/>
      <c r="I299" s="12"/>
      <c r="J299" s="12">
        <v>10</v>
      </c>
      <c r="K299" s="12">
        <v>353</v>
      </c>
      <c r="L299" s="8" t="str">
        <f t="shared" si="21"/>
        <v>A-02-02-02-008-005---</v>
      </c>
      <c r="M299" s="14" t="s">
        <v>280</v>
      </c>
      <c r="N299" s="11">
        <v>454740000</v>
      </c>
      <c r="O299" s="494">
        <v>520</v>
      </c>
      <c r="P299" s="457">
        <v>500887282</v>
      </c>
      <c r="Q299" s="480">
        <f>+N299-P299</f>
        <v>-46147282</v>
      </c>
      <c r="R299" s="437" t="s">
        <v>37</v>
      </c>
      <c r="S299" s="411" t="s">
        <v>444</v>
      </c>
      <c r="T299" s="223"/>
      <c r="U299" s="223" t="s">
        <v>446</v>
      </c>
      <c r="V299" s="180"/>
      <c r="W299" s="186">
        <v>44012</v>
      </c>
      <c r="X299" s="180" t="s">
        <v>447</v>
      </c>
      <c r="Y299" s="180" t="s">
        <v>461</v>
      </c>
      <c r="Z299" s="180" t="s">
        <v>461</v>
      </c>
      <c r="AA299" s="180"/>
      <c r="AB299" s="180"/>
      <c r="AC299" s="180"/>
      <c r="AD299" s="180"/>
      <c r="AE299" s="180"/>
    </row>
    <row r="300" spans="1:31" x14ac:dyDescent="0.25">
      <c r="A300" s="200" t="s">
        <v>22</v>
      </c>
      <c r="B300" s="12" t="s">
        <v>29</v>
      </c>
      <c r="C300" s="12" t="s">
        <v>29</v>
      </c>
      <c r="D300" s="12" t="s">
        <v>29</v>
      </c>
      <c r="E300" s="12" t="s">
        <v>35</v>
      </c>
      <c r="F300" s="12" t="s">
        <v>45</v>
      </c>
      <c r="G300" s="12"/>
      <c r="H300" s="12"/>
      <c r="I300" s="12"/>
      <c r="J300" s="12">
        <v>10</v>
      </c>
      <c r="K300" s="12">
        <v>354</v>
      </c>
      <c r="L300" s="8" t="str">
        <f t="shared" si="21"/>
        <v>A-02-02-02-008-005---</v>
      </c>
      <c r="M300" s="14" t="s">
        <v>281</v>
      </c>
      <c r="N300" s="11">
        <v>454740000</v>
      </c>
      <c r="O300" s="494"/>
      <c r="P300" s="457"/>
      <c r="Q300" s="457"/>
      <c r="R300" s="437" t="s">
        <v>37</v>
      </c>
      <c r="S300" s="411" t="s">
        <v>444</v>
      </c>
      <c r="T300" s="223" t="s">
        <v>462</v>
      </c>
      <c r="U300" s="223">
        <v>45</v>
      </c>
      <c r="V300" s="180" t="s">
        <v>924</v>
      </c>
      <c r="W300" s="180">
        <v>2022</v>
      </c>
      <c r="X300" s="180" t="s">
        <v>447</v>
      </c>
      <c r="Y300" s="180" t="s">
        <v>461</v>
      </c>
      <c r="Z300" s="180" t="s">
        <v>461</v>
      </c>
      <c r="AA300" s="186">
        <v>43924</v>
      </c>
      <c r="AB300" s="180"/>
      <c r="AC300" s="180"/>
      <c r="AD300" s="180"/>
      <c r="AE300" s="180"/>
    </row>
    <row r="301" spans="1:31" x14ac:dyDescent="0.25">
      <c r="A301" s="200" t="s">
        <v>22</v>
      </c>
      <c r="B301" s="12" t="s">
        <v>29</v>
      </c>
      <c r="C301" s="12" t="s">
        <v>29</v>
      </c>
      <c r="D301" s="12" t="s">
        <v>29</v>
      </c>
      <c r="E301" s="12" t="s">
        <v>35</v>
      </c>
      <c r="F301" s="12" t="s">
        <v>45</v>
      </c>
      <c r="G301" s="12"/>
      <c r="H301" s="12"/>
      <c r="I301" s="12"/>
      <c r="J301" s="12">
        <v>10</v>
      </c>
      <c r="K301" s="12">
        <v>355</v>
      </c>
      <c r="L301" s="8" t="str">
        <f t="shared" si="21"/>
        <v>A-02-02-02-008-005---</v>
      </c>
      <c r="M301" s="14" t="s">
        <v>282</v>
      </c>
      <c r="N301" s="11">
        <v>280229165</v>
      </c>
      <c r="O301" s="494">
        <v>1120</v>
      </c>
      <c r="P301" s="457">
        <v>143681427.80000001</v>
      </c>
      <c r="Q301" s="457">
        <f>+N301-P301</f>
        <v>136547737.19999999</v>
      </c>
      <c r="R301" s="437" t="s">
        <v>37</v>
      </c>
      <c r="S301" s="411" t="s">
        <v>444</v>
      </c>
      <c r="T301" s="223"/>
      <c r="U301" s="223" t="s">
        <v>446</v>
      </c>
      <c r="V301" s="180"/>
      <c r="W301" s="186">
        <v>43918</v>
      </c>
      <c r="X301" s="180"/>
      <c r="Y301" s="180"/>
      <c r="Z301" s="180"/>
      <c r="AA301" s="180"/>
      <c r="AB301" s="180"/>
      <c r="AC301" s="180"/>
      <c r="AD301" s="180"/>
      <c r="AE301" s="180"/>
    </row>
    <row r="302" spans="1:31" x14ac:dyDescent="0.25">
      <c r="A302" s="200" t="s">
        <v>22</v>
      </c>
      <c r="B302" s="12" t="s">
        <v>29</v>
      </c>
      <c r="C302" s="12" t="s">
        <v>29</v>
      </c>
      <c r="D302" s="12" t="s">
        <v>29</v>
      </c>
      <c r="E302" s="12" t="s">
        <v>35</v>
      </c>
      <c r="F302" s="12" t="s">
        <v>45</v>
      </c>
      <c r="G302" s="12"/>
      <c r="H302" s="12"/>
      <c r="I302" s="12"/>
      <c r="J302" s="12">
        <v>10</v>
      </c>
      <c r="K302" s="12">
        <v>356</v>
      </c>
      <c r="L302" s="8" t="str">
        <f t="shared" si="21"/>
        <v>A-02-02-02-008-005---</v>
      </c>
      <c r="M302" s="14" t="s">
        <v>990</v>
      </c>
      <c r="N302" s="11">
        <v>219457797</v>
      </c>
      <c r="O302" s="494"/>
      <c r="P302" s="457"/>
      <c r="Q302" s="457"/>
      <c r="R302" s="437" t="s">
        <v>37</v>
      </c>
      <c r="S302" s="411" t="s">
        <v>444</v>
      </c>
      <c r="T302" s="223" t="s">
        <v>442</v>
      </c>
      <c r="U302" s="223">
        <v>46</v>
      </c>
      <c r="V302" s="180" t="s">
        <v>946</v>
      </c>
      <c r="W302" s="180">
        <v>180</v>
      </c>
      <c r="X302" s="180"/>
      <c r="Y302" s="180" t="s">
        <v>464</v>
      </c>
      <c r="Z302" s="180" t="s">
        <v>464</v>
      </c>
      <c r="AA302" s="180"/>
      <c r="AB302" s="180"/>
      <c r="AC302" s="180"/>
      <c r="AD302" s="180"/>
      <c r="AE302" s="180"/>
    </row>
    <row r="303" spans="1:31" x14ac:dyDescent="0.25">
      <c r="A303" s="200" t="s">
        <v>22</v>
      </c>
      <c r="B303" s="12" t="s">
        <v>29</v>
      </c>
      <c r="C303" s="12" t="s">
        <v>29</v>
      </c>
      <c r="D303" s="12" t="s">
        <v>29</v>
      </c>
      <c r="E303" s="12" t="s">
        <v>35</v>
      </c>
      <c r="F303" s="12" t="s">
        <v>45</v>
      </c>
      <c r="G303" s="12"/>
      <c r="H303" s="12"/>
      <c r="I303" s="12"/>
      <c r="J303" s="12">
        <v>10</v>
      </c>
      <c r="K303" s="12">
        <v>430</v>
      </c>
      <c r="L303" s="8" t="str">
        <f t="shared" si="21"/>
        <v>A-02-02-02-008-005---</v>
      </c>
      <c r="M303" s="14" t="s">
        <v>991</v>
      </c>
      <c r="N303" s="11">
        <v>109728898</v>
      </c>
      <c r="O303" s="494"/>
      <c r="P303" s="457"/>
      <c r="Q303" s="457"/>
      <c r="R303" s="437" t="s">
        <v>37</v>
      </c>
      <c r="S303" s="411" t="s">
        <v>444</v>
      </c>
      <c r="T303" s="223" t="s">
        <v>442</v>
      </c>
      <c r="U303" s="223">
        <v>46</v>
      </c>
      <c r="V303" s="180"/>
      <c r="W303" s="180"/>
      <c r="X303" s="180"/>
      <c r="Y303" s="180" t="s">
        <v>464</v>
      </c>
      <c r="Z303" s="180" t="s">
        <v>464</v>
      </c>
      <c r="AA303" s="180"/>
      <c r="AB303" s="180"/>
      <c r="AC303" s="180"/>
      <c r="AD303" s="180"/>
      <c r="AE303" s="180"/>
    </row>
    <row r="304" spans="1:31" x14ac:dyDescent="0.25">
      <c r="A304" s="200" t="s">
        <v>22</v>
      </c>
      <c r="B304" s="12" t="s">
        <v>29</v>
      </c>
      <c r="C304" s="12" t="s">
        <v>29</v>
      </c>
      <c r="D304" s="12" t="s">
        <v>29</v>
      </c>
      <c r="E304" s="12" t="s">
        <v>35</v>
      </c>
      <c r="F304" s="12" t="s">
        <v>45</v>
      </c>
      <c r="G304" s="12"/>
      <c r="H304" s="12"/>
      <c r="I304" s="12"/>
      <c r="J304" s="12">
        <v>10</v>
      </c>
      <c r="K304" s="12">
        <v>357</v>
      </c>
      <c r="L304" s="8" t="str">
        <f t="shared" ref="L304:L323" si="28">CONCATENATE(A304,"-",B304,"-",C304,"-",D304,"-",E304,"-",F304,"-",G304,"-",H304,"-",I304)</f>
        <v>A-02-02-02-008-005---</v>
      </c>
      <c r="M304" s="14" t="s">
        <v>992</v>
      </c>
      <c r="N304" s="11">
        <v>1000000000</v>
      </c>
      <c r="O304" s="494"/>
      <c r="P304" s="457"/>
      <c r="Q304" s="457"/>
      <c r="R304" s="437" t="s">
        <v>37</v>
      </c>
      <c r="S304" s="412" t="s">
        <v>27</v>
      </c>
      <c r="T304" s="223" t="s">
        <v>442</v>
      </c>
      <c r="U304" s="223">
        <v>47</v>
      </c>
      <c r="V304" s="180"/>
      <c r="W304" s="180"/>
      <c r="X304" s="180"/>
      <c r="Y304" s="180" t="s">
        <v>464</v>
      </c>
      <c r="Z304" s="180" t="s">
        <v>464</v>
      </c>
      <c r="AA304" s="180"/>
      <c r="AB304" s="180"/>
      <c r="AC304" s="180"/>
      <c r="AD304" s="180"/>
      <c r="AE304" s="180"/>
    </row>
    <row r="305" spans="1:31" x14ac:dyDescent="0.25">
      <c r="A305" s="200" t="s">
        <v>22</v>
      </c>
      <c r="B305" s="12" t="s">
        <v>29</v>
      </c>
      <c r="C305" s="12" t="s">
        <v>29</v>
      </c>
      <c r="D305" s="12" t="s">
        <v>29</v>
      </c>
      <c r="E305" s="12" t="s">
        <v>35</v>
      </c>
      <c r="F305" s="12" t="s">
        <v>45</v>
      </c>
      <c r="G305" s="12"/>
      <c r="H305" s="12"/>
      <c r="I305" s="12"/>
      <c r="J305" s="12">
        <v>10</v>
      </c>
      <c r="K305" s="12">
        <v>431</v>
      </c>
      <c r="L305" s="8" t="str">
        <f t="shared" si="28"/>
        <v>A-02-02-02-008-005---</v>
      </c>
      <c r="M305" s="14" t="s">
        <v>1069</v>
      </c>
      <c r="N305" s="11">
        <v>3490000000</v>
      </c>
      <c r="O305" s="494"/>
      <c r="P305" s="457"/>
      <c r="Q305" s="457"/>
      <c r="R305" s="437" t="s">
        <v>37</v>
      </c>
      <c r="S305" s="412" t="s">
        <v>27</v>
      </c>
      <c r="T305" s="223" t="s">
        <v>442</v>
      </c>
      <c r="U305" s="223">
        <v>47</v>
      </c>
      <c r="V305" s="180"/>
      <c r="W305" s="180"/>
      <c r="X305" s="180"/>
      <c r="Y305" s="180" t="s">
        <v>464</v>
      </c>
      <c r="Z305" s="180" t="s">
        <v>464</v>
      </c>
      <c r="AA305" s="180"/>
      <c r="AB305" s="180"/>
      <c r="AC305" s="180"/>
      <c r="AD305" s="180"/>
      <c r="AE305" s="180"/>
    </row>
    <row r="306" spans="1:31" ht="18" customHeight="1" x14ac:dyDescent="0.25">
      <c r="A306" s="200" t="s">
        <v>22</v>
      </c>
      <c r="B306" s="12" t="s">
        <v>29</v>
      </c>
      <c r="C306" s="12" t="s">
        <v>29</v>
      </c>
      <c r="D306" s="12" t="s">
        <v>29</v>
      </c>
      <c r="E306" s="12" t="s">
        <v>35</v>
      </c>
      <c r="F306" s="12" t="s">
        <v>45</v>
      </c>
      <c r="G306" s="12"/>
      <c r="H306" s="12"/>
      <c r="I306" s="12"/>
      <c r="J306" s="12">
        <v>10</v>
      </c>
      <c r="K306" s="12">
        <v>358</v>
      </c>
      <c r="L306" s="8" t="str">
        <f t="shared" si="28"/>
        <v>A-02-02-02-008-005---</v>
      </c>
      <c r="M306" s="14" t="s">
        <v>334</v>
      </c>
      <c r="N306" s="11">
        <v>25000000</v>
      </c>
      <c r="O306" s="494"/>
      <c r="P306" s="457"/>
      <c r="Q306" s="457"/>
      <c r="R306" s="437" t="s">
        <v>20</v>
      </c>
      <c r="S306" s="412" t="s">
        <v>20</v>
      </c>
      <c r="T306" s="223" t="s">
        <v>457</v>
      </c>
      <c r="U306" s="223"/>
      <c r="V306" s="180"/>
      <c r="W306" s="180"/>
      <c r="X306" s="180"/>
      <c r="Y306" s="180"/>
      <c r="Z306" s="180"/>
      <c r="AA306" s="180"/>
      <c r="AB306" s="180"/>
      <c r="AC306" s="180"/>
      <c r="AD306" s="180"/>
      <c r="AE306" s="180"/>
    </row>
    <row r="307" spans="1:31" ht="18" customHeight="1" x14ac:dyDescent="0.25">
      <c r="A307" s="200" t="s">
        <v>22</v>
      </c>
      <c r="B307" s="12" t="s">
        <v>29</v>
      </c>
      <c r="C307" s="12" t="s">
        <v>29</v>
      </c>
      <c r="D307" s="12" t="s">
        <v>29</v>
      </c>
      <c r="E307" s="12" t="s">
        <v>35</v>
      </c>
      <c r="F307" s="12" t="s">
        <v>45</v>
      </c>
      <c r="G307" s="12"/>
      <c r="H307" s="12"/>
      <c r="I307" s="12"/>
      <c r="J307" s="12">
        <v>10</v>
      </c>
      <c r="K307" s="12"/>
      <c r="L307" s="8" t="str">
        <f t="shared" si="28"/>
        <v>A-02-02-02-008-005---</v>
      </c>
      <c r="M307" s="13" t="s">
        <v>26</v>
      </c>
      <c r="N307" s="10">
        <f>+N308</f>
        <v>95000000</v>
      </c>
      <c r="O307" s="494"/>
      <c r="P307" s="456"/>
      <c r="Q307" s="456"/>
      <c r="R307" s="437"/>
      <c r="S307" s="411"/>
      <c r="T307" s="223"/>
      <c r="U307" s="223"/>
      <c r="V307" s="180"/>
      <c r="W307" s="180"/>
      <c r="X307" s="180"/>
      <c r="Y307" s="180"/>
      <c r="Z307" s="180"/>
      <c r="AA307" s="180"/>
      <c r="AB307" s="180"/>
      <c r="AC307" s="180"/>
      <c r="AD307" s="180"/>
      <c r="AE307" s="180"/>
    </row>
    <row r="308" spans="1:31" ht="18" customHeight="1" x14ac:dyDescent="0.25">
      <c r="A308" s="200" t="s">
        <v>22</v>
      </c>
      <c r="B308" s="12" t="s">
        <v>29</v>
      </c>
      <c r="C308" s="12" t="s">
        <v>29</v>
      </c>
      <c r="D308" s="12" t="s">
        <v>29</v>
      </c>
      <c r="E308" s="12" t="s">
        <v>35</v>
      </c>
      <c r="F308" s="12" t="s">
        <v>45</v>
      </c>
      <c r="G308" s="12"/>
      <c r="H308" s="12"/>
      <c r="I308" s="12"/>
      <c r="J308" s="12">
        <v>10</v>
      </c>
      <c r="K308" s="12">
        <v>359</v>
      </c>
      <c r="L308" s="8" t="str">
        <f>CONCATENATE(A308,"-",B308,"-",C308,"-",D308,"-",E308,"-",F308,"-",G308,"-",H308,"-",I308)</f>
        <v>A-02-02-02-008-005---</v>
      </c>
      <c r="M308" s="14" t="s">
        <v>136</v>
      </c>
      <c r="N308" s="11">
        <v>95000000</v>
      </c>
      <c r="O308" s="494"/>
      <c r="P308" s="457"/>
      <c r="Q308" s="457"/>
      <c r="R308" s="437" t="s">
        <v>16</v>
      </c>
      <c r="S308" s="412" t="s">
        <v>16</v>
      </c>
      <c r="T308" s="223" t="s">
        <v>442</v>
      </c>
      <c r="U308" s="223"/>
      <c r="V308" s="180" t="s">
        <v>936</v>
      </c>
      <c r="W308" s="180">
        <v>300</v>
      </c>
      <c r="X308" s="180"/>
      <c r="Y308" s="180"/>
      <c r="Z308" s="180"/>
      <c r="AA308" s="180"/>
      <c r="AB308" s="180"/>
      <c r="AC308" s="180"/>
      <c r="AD308" s="180"/>
      <c r="AE308" s="180"/>
    </row>
    <row r="309" spans="1:31" ht="35.25" customHeight="1" x14ac:dyDescent="0.25">
      <c r="A309" s="200" t="s">
        <v>22</v>
      </c>
      <c r="B309" s="12" t="s">
        <v>29</v>
      </c>
      <c r="C309" s="12" t="s">
        <v>29</v>
      </c>
      <c r="D309" s="12" t="s">
        <v>29</v>
      </c>
      <c r="E309" s="12" t="s">
        <v>35</v>
      </c>
      <c r="F309" s="12" t="s">
        <v>47</v>
      </c>
      <c r="G309" s="12"/>
      <c r="H309" s="12"/>
      <c r="I309" s="12"/>
      <c r="J309" s="15">
        <v>10</v>
      </c>
      <c r="K309" s="12"/>
      <c r="L309" s="8" t="str">
        <f t="shared" ref="L309" si="29">CONCATENATE(A309,"-",B309,"-",C309,"-",D309,"-",E309,"-",F309,"-",G309,"-",H309,"-",I309)</f>
        <v>A-02-02-02-008-007---</v>
      </c>
      <c r="M309" s="14" t="s">
        <v>137</v>
      </c>
      <c r="N309" s="10">
        <f>SUM(N310:N323)</f>
        <v>2552524560</v>
      </c>
      <c r="O309" s="494"/>
      <c r="P309" s="456"/>
      <c r="Q309" s="456"/>
      <c r="R309" s="437"/>
      <c r="S309" s="411"/>
      <c r="T309" s="223"/>
      <c r="U309" s="223"/>
      <c r="V309" s="180"/>
      <c r="W309" s="180"/>
      <c r="X309" s="180"/>
      <c r="Y309" s="180"/>
      <c r="Z309" s="180"/>
      <c r="AA309" s="180"/>
      <c r="AB309" s="180"/>
      <c r="AC309" s="180"/>
      <c r="AD309" s="180"/>
      <c r="AE309" s="180"/>
    </row>
    <row r="310" spans="1:31" ht="33" customHeight="1" x14ac:dyDescent="0.25">
      <c r="A310" s="200" t="s">
        <v>22</v>
      </c>
      <c r="B310" s="12" t="s">
        <v>29</v>
      </c>
      <c r="C310" s="12" t="s">
        <v>29</v>
      </c>
      <c r="D310" s="12" t="s">
        <v>29</v>
      </c>
      <c r="E310" s="12" t="s">
        <v>35</v>
      </c>
      <c r="F310" s="12" t="s">
        <v>47</v>
      </c>
      <c r="G310" s="12"/>
      <c r="H310" s="12"/>
      <c r="I310" s="12"/>
      <c r="J310" s="12">
        <v>10</v>
      </c>
      <c r="K310" s="12">
        <v>360</v>
      </c>
      <c r="L310" s="8" t="str">
        <f t="shared" si="28"/>
        <v>A-02-02-02-008-007---</v>
      </c>
      <c r="M310" s="14" t="s">
        <v>414</v>
      </c>
      <c r="N310" s="11">
        <v>140000000</v>
      </c>
      <c r="O310" s="494"/>
      <c r="P310" s="457"/>
      <c r="Q310" s="457"/>
      <c r="R310" s="437" t="s">
        <v>48</v>
      </c>
      <c r="S310" s="412" t="s">
        <v>48</v>
      </c>
      <c r="T310" s="223" t="s">
        <v>443</v>
      </c>
      <c r="U310" s="223">
        <v>48</v>
      </c>
      <c r="V310" s="180" t="s">
        <v>919</v>
      </c>
      <c r="W310" s="180">
        <v>240</v>
      </c>
      <c r="X310" s="180" t="s">
        <v>455</v>
      </c>
      <c r="Y310" s="180" t="s">
        <v>455</v>
      </c>
      <c r="Z310" s="180" t="s">
        <v>455</v>
      </c>
      <c r="AA310" s="186">
        <v>43864</v>
      </c>
      <c r="AB310" s="180"/>
      <c r="AC310" s="180"/>
      <c r="AD310" s="180"/>
      <c r="AE310" s="180"/>
    </row>
    <row r="311" spans="1:31" ht="18" customHeight="1" x14ac:dyDescent="0.25">
      <c r="A311" s="200" t="s">
        <v>22</v>
      </c>
      <c r="B311" s="12" t="s">
        <v>29</v>
      </c>
      <c r="C311" s="12" t="s">
        <v>29</v>
      </c>
      <c r="D311" s="12" t="s">
        <v>29</v>
      </c>
      <c r="E311" s="12" t="s">
        <v>35</v>
      </c>
      <c r="F311" s="12" t="s">
        <v>47</v>
      </c>
      <c r="G311" s="12"/>
      <c r="H311" s="12"/>
      <c r="I311" s="12"/>
      <c r="J311" s="12">
        <v>10</v>
      </c>
      <c r="K311" s="12">
        <v>361</v>
      </c>
      <c r="L311" s="8" t="str">
        <f t="shared" si="28"/>
        <v>A-02-02-02-008-007---</v>
      </c>
      <c r="M311" s="14" t="s">
        <v>285</v>
      </c>
      <c r="N311" s="11">
        <v>5000000</v>
      </c>
      <c r="O311" s="494"/>
      <c r="P311" s="457"/>
      <c r="Q311" s="457"/>
      <c r="R311" s="437" t="s">
        <v>17</v>
      </c>
      <c r="S311" s="412" t="s">
        <v>48</v>
      </c>
      <c r="T311" s="223" t="s">
        <v>451</v>
      </c>
      <c r="U311" s="223">
        <v>49</v>
      </c>
      <c r="V311" s="180" t="s">
        <v>919</v>
      </c>
      <c r="W311" s="180">
        <v>30</v>
      </c>
      <c r="X311" s="180" t="s">
        <v>455</v>
      </c>
      <c r="Y311" s="180" t="s">
        <v>455</v>
      </c>
      <c r="Z311" s="180" t="s">
        <v>455</v>
      </c>
      <c r="AA311" s="186">
        <v>43917</v>
      </c>
      <c r="AB311" s="180"/>
      <c r="AC311" s="180"/>
      <c r="AD311" s="180"/>
      <c r="AE311" s="180"/>
    </row>
    <row r="312" spans="1:31" ht="18" customHeight="1" x14ac:dyDescent="0.25">
      <c r="A312" s="200" t="s">
        <v>22</v>
      </c>
      <c r="B312" s="12" t="s">
        <v>29</v>
      </c>
      <c r="C312" s="12" t="s">
        <v>29</v>
      </c>
      <c r="D312" s="12" t="s">
        <v>29</v>
      </c>
      <c r="E312" s="12" t="s">
        <v>35</v>
      </c>
      <c r="F312" s="12" t="s">
        <v>47</v>
      </c>
      <c r="G312" s="12"/>
      <c r="H312" s="12"/>
      <c r="I312" s="12"/>
      <c r="J312" s="12">
        <v>10</v>
      </c>
      <c r="K312" s="12">
        <v>362</v>
      </c>
      <c r="L312" s="8" t="str">
        <f t="shared" si="28"/>
        <v>A-02-02-02-008-007---</v>
      </c>
      <c r="M312" s="14" t="s">
        <v>335</v>
      </c>
      <c r="N312" s="11">
        <v>1000000</v>
      </c>
      <c r="O312" s="494"/>
      <c r="P312" s="457"/>
      <c r="Q312" s="457"/>
      <c r="R312" s="437" t="s">
        <v>37</v>
      </c>
      <c r="S312" s="412" t="s">
        <v>48</v>
      </c>
      <c r="T312" s="223" t="s">
        <v>451</v>
      </c>
      <c r="U312" s="223">
        <v>50</v>
      </c>
      <c r="V312" s="180" t="s">
        <v>919</v>
      </c>
      <c r="W312" s="180">
        <v>30</v>
      </c>
      <c r="X312" s="180" t="s">
        <v>455</v>
      </c>
      <c r="Y312" s="180" t="s">
        <v>455</v>
      </c>
      <c r="Z312" s="180" t="s">
        <v>455</v>
      </c>
      <c r="AA312" s="186">
        <v>43917</v>
      </c>
      <c r="AB312" s="180"/>
      <c r="AC312" s="180"/>
      <c r="AD312" s="180"/>
      <c r="AE312" s="180"/>
    </row>
    <row r="313" spans="1:31" x14ac:dyDescent="0.25">
      <c r="A313" s="200" t="s">
        <v>22</v>
      </c>
      <c r="B313" s="12" t="s">
        <v>29</v>
      </c>
      <c r="C313" s="12" t="s">
        <v>29</v>
      </c>
      <c r="D313" s="12" t="s">
        <v>29</v>
      </c>
      <c r="E313" s="12" t="s">
        <v>35</v>
      </c>
      <c r="F313" s="12" t="s">
        <v>47</v>
      </c>
      <c r="G313" s="12"/>
      <c r="H313" s="12"/>
      <c r="I313" s="12"/>
      <c r="J313" s="12">
        <v>10</v>
      </c>
      <c r="K313" s="12">
        <v>363</v>
      </c>
      <c r="L313" s="8" t="str">
        <f t="shared" si="28"/>
        <v>A-02-02-02-008-007---</v>
      </c>
      <c r="M313" s="14" t="s">
        <v>326</v>
      </c>
      <c r="N313" s="11">
        <v>20000000</v>
      </c>
      <c r="O313" s="494"/>
      <c r="P313" s="457"/>
      <c r="Q313" s="457"/>
      <c r="R313" s="437" t="s">
        <v>48</v>
      </c>
      <c r="S313" s="412" t="s">
        <v>48</v>
      </c>
      <c r="T313" s="223" t="s">
        <v>451</v>
      </c>
      <c r="U313" s="219">
        <v>51</v>
      </c>
      <c r="V313" s="180" t="s">
        <v>919</v>
      </c>
      <c r="W313" s="180">
        <v>90</v>
      </c>
      <c r="X313" s="180" t="s">
        <v>455</v>
      </c>
      <c r="Y313" s="180" t="s">
        <v>455</v>
      </c>
      <c r="Z313" s="180" t="s">
        <v>455</v>
      </c>
      <c r="AA313" s="186">
        <v>43917</v>
      </c>
      <c r="AB313" s="180"/>
      <c r="AC313" s="180"/>
      <c r="AD313" s="180"/>
      <c r="AE313" s="180"/>
    </row>
    <row r="314" spans="1:31" x14ac:dyDescent="0.25">
      <c r="A314" s="200" t="s">
        <v>22</v>
      </c>
      <c r="B314" s="12" t="s">
        <v>29</v>
      </c>
      <c r="C314" s="12" t="s">
        <v>29</v>
      </c>
      <c r="D314" s="12" t="s">
        <v>29</v>
      </c>
      <c r="E314" s="12" t="s">
        <v>35</v>
      </c>
      <c r="F314" s="12" t="s">
        <v>47</v>
      </c>
      <c r="G314" s="12"/>
      <c r="H314" s="12"/>
      <c r="I314" s="12"/>
      <c r="J314" s="12">
        <v>10</v>
      </c>
      <c r="K314" s="12">
        <v>364</v>
      </c>
      <c r="L314" s="8" t="str">
        <f t="shared" si="28"/>
        <v>A-02-02-02-008-007---</v>
      </c>
      <c r="M314" s="14" t="s">
        <v>327</v>
      </c>
      <c r="N314" s="11">
        <v>50000000</v>
      </c>
      <c r="O314" s="494"/>
      <c r="P314" s="457"/>
      <c r="Q314" s="457"/>
      <c r="R314" s="437" t="s">
        <v>48</v>
      </c>
      <c r="S314" s="412" t="s">
        <v>48</v>
      </c>
      <c r="T314" s="223" t="s">
        <v>451</v>
      </c>
      <c r="U314" s="223">
        <v>51</v>
      </c>
      <c r="V314" s="180" t="s">
        <v>919</v>
      </c>
      <c r="W314" s="180">
        <v>90</v>
      </c>
      <c r="X314" s="180" t="s">
        <v>455</v>
      </c>
      <c r="Y314" s="180" t="s">
        <v>455</v>
      </c>
      <c r="Z314" s="180" t="s">
        <v>455</v>
      </c>
      <c r="AA314" s="186">
        <v>43917</v>
      </c>
      <c r="AB314" s="180"/>
      <c r="AC314" s="180"/>
      <c r="AD314" s="180"/>
      <c r="AE314" s="180"/>
    </row>
    <row r="315" spans="1:31" ht="49.5" x14ac:dyDescent="0.25">
      <c r="A315" s="200" t="s">
        <v>22</v>
      </c>
      <c r="B315" s="12" t="s">
        <v>29</v>
      </c>
      <c r="C315" s="12" t="s">
        <v>29</v>
      </c>
      <c r="D315" s="12" t="s">
        <v>29</v>
      </c>
      <c r="E315" s="12" t="s">
        <v>35</v>
      </c>
      <c r="F315" s="12" t="s">
        <v>47</v>
      </c>
      <c r="G315" s="12"/>
      <c r="H315" s="12"/>
      <c r="I315" s="12"/>
      <c r="J315" s="12">
        <v>10</v>
      </c>
      <c r="K315" s="12">
        <v>365</v>
      </c>
      <c r="L315" s="8" t="str">
        <f t="shared" si="28"/>
        <v>A-02-02-02-008-007---</v>
      </c>
      <c r="M315" s="14" t="s">
        <v>283</v>
      </c>
      <c r="N315" s="11">
        <v>177597750</v>
      </c>
      <c r="O315" s="494">
        <v>620</v>
      </c>
      <c r="P315" s="457">
        <v>177597750</v>
      </c>
      <c r="Q315" s="457">
        <f>+N315-P315</f>
        <v>0</v>
      </c>
      <c r="R315" s="437" t="s">
        <v>37</v>
      </c>
      <c r="S315" s="411" t="s">
        <v>469</v>
      </c>
      <c r="T315" s="223"/>
      <c r="U315" s="223" t="s">
        <v>446</v>
      </c>
      <c r="V315" s="180"/>
      <c r="W315" s="186">
        <v>43921</v>
      </c>
      <c r="X315" s="180"/>
      <c r="Y315" s="180"/>
      <c r="Z315" s="180"/>
      <c r="AA315" s="180"/>
      <c r="AB315" s="180"/>
      <c r="AC315" s="180"/>
      <c r="AD315" s="180"/>
      <c r="AE315" s="180"/>
    </row>
    <row r="316" spans="1:31" ht="49.5" x14ac:dyDescent="0.25">
      <c r="A316" s="200" t="s">
        <v>22</v>
      </c>
      <c r="B316" s="12" t="s">
        <v>29</v>
      </c>
      <c r="C316" s="12" t="s">
        <v>29</v>
      </c>
      <c r="D316" s="12" t="s">
        <v>29</v>
      </c>
      <c r="E316" s="12" t="s">
        <v>35</v>
      </c>
      <c r="F316" s="12" t="s">
        <v>47</v>
      </c>
      <c r="G316" s="12"/>
      <c r="H316" s="12"/>
      <c r="I316" s="12"/>
      <c r="J316" s="12">
        <v>10</v>
      </c>
      <c r="K316" s="12">
        <v>366</v>
      </c>
      <c r="L316" s="8" t="str">
        <f t="shared" si="28"/>
        <v>A-02-02-02-008-007---</v>
      </c>
      <c r="M316" s="14" t="s">
        <v>993</v>
      </c>
      <c r="N316" s="11">
        <v>324934833</v>
      </c>
      <c r="O316" s="494"/>
      <c r="P316" s="457"/>
      <c r="Q316" s="457"/>
      <c r="R316" s="437" t="s">
        <v>37</v>
      </c>
      <c r="S316" s="411" t="s">
        <v>469</v>
      </c>
      <c r="T316" s="223" t="s">
        <v>443</v>
      </c>
      <c r="U316" s="223">
        <v>53</v>
      </c>
      <c r="V316" s="180" t="s">
        <v>916</v>
      </c>
      <c r="W316" s="180">
        <v>180</v>
      </c>
      <c r="X316" s="180"/>
      <c r="Y316" s="180" t="s">
        <v>464</v>
      </c>
      <c r="Z316" s="180" t="s">
        <v>464</v>
      </c>
      <c r="AA316" s="180"/>
      <c r="AB316" s="180"/>
      <c r="AC316" s="180"/>
      <c r="AD316" s="180"/>
      <c r="AE316" s="180"/>
    </row>
    <row r="317" spans="1:31" ht="49.5" x14ac:dyDescent="0.25">
      <c r="A317" s="200" t="s">
        <v>22</v>
      </c>
      <c r="B317" s="12" t="s">
        <v>29</v>
      </c>
      <c r="C317" s="12" t="s">
        <v>29</v>
      </c>
      <c r="D317" s="12" t="s">
        <v>29</v>
      </c>
      <c r="E317" s="12" t="s">
        <v>35</v>
      </c>
      <c r="F317" s="12" t="s">
        <v>47</v>
      </c>
      <c r="G317" s="12"/>
      <c r="H317" s="12"/>
      <c r="I317" s="12"/>
      <c r="J317" s="12">
        <v>10</v>
      </c>
      <c r="K317" s="12">
        <v>432</v>
      </c>
      <c r="L317" s="8" t="str">
        <f t="shared" si="28"/>
        <v>A-02-02-02-008-007---</v>
      </c>
      <c r="M317" s="14" t="s">
        <v>994</v>
      </c>
      <c r="N317" s="11">
        <v>162467417</v>
      </c>
      <c r="O317" s="494"/>
      <c r="P317" s="457"/>
      <c r="Q317" s="457"/>
      <c r="R317" s="437" t="s">
        <v>37</v>
      </c>
      <c r="S317" s="411" t="s">
        <v>469</v>
      </c>
      <c r="T317" s="223" t="s">
        <v>443</v>
      </c>
      <c r="U317" s="223">
        <v>53</v>
      </c>
      <c r="V317" s="180"/>
      <c r="W317" s="180"/>
      <c r="X317" s="180"/>
      <c r="Y317" s="180" t="s">
        <v>464</v>
      </c>
      <c r="Z317" s="180" t="s">
        <v>464</v>
      </c>
      <c r="AA317" s="180"/>
      <c r="AB317" s="180"/>
      <c r="AC317" s="180"/>
      <c r="AD317" s="180"/>
      <c r="AE317" s="180"/>
    </row>
    <row r="318" spans="1:31" x14ac:dyDescent="0.25">
      <c r="A318" s="200" t="s">
        <v>22</v>
      </c>
      <c r="B318" s="12" t="s">
        <v>29</v>
      </c>
      <c r="C318" s="12" t="s">
        <v>29</v>
      </c>
      <c r="D318" s="12" t="s">
        <v>29</v>
      </c>
      <c r="E318" s="12" t="s">
        <v>35</v>
      </c>
      <c r="F318" s="12" t="s">
        <v>47</v>
      </c>
      <c r="G318" s="12"/>
      <c r="H318" s="12"/>
      <c r="I318" s="12"/>
      <c r="J318" s="12">
        <v>10</v>
      </c>
      <c r="K318" s="12">
        <v>367</v>
      </c>
      <c r="L318" s="8" t="str">
        <f>CONCATENATE(A318,"-",B318,"-",C318,"-",D318,"-",E318,"-",F318,"-",G318,"-",H318,"-",I318)</f>
        <v>A-02-02-02-008-007---</v>
      </c>
      <c r="M318" s="14" t="s">
        <v>309</v>
      </c>
      <c r="N318" s="11">
        <v>1500000</v>
      </c>
      <c r="O318" s="494"/>
      <c r="P318" s="457"/>
      <c r="Q318" s="457"/>
      <c r="R318" s="437" t="s">
        <v>37</v>
      </c>
      <c r="S318" s="411" t="s">
        <v>444</v>
      </c>
      <c r="T318" s="223" t="s">
        <v>440</v>
      </c>
      <c r="U318" s="223">
        <v>54</v>
      </c>
      <c r="V318" s="180" t="s">
        <v>919</v>
      </c>
      <c r="W318" s="180">
        <v>30</v>
      </c>
      <c r="X318" s="180" t="s">
        <v>455</v>
      </c>
      <c r="Y318" s="180" t="s">
        <v>455</v>
      </c>
      <c r="Z318" s="180" t="s">
        <v>455</v>
      </c>
      <c r="AA318" s="186">
        <v>43903</v>
      </c>
      <c r="AB318" s="180"/>
      <c r="AC318" s="180"/>
      <c r="AD318" s="180"/>
      <c r="AE318" s="180"/>
    </row>
    <row r="319" spans="1:31" ht="24.75" customHeight="1" x14ac:dyDescent="0.25">
      <c r="A319" s="200" t="s">
        <v>22</v>
      </c>
      <c r="B319" s="12" t="s">
        <v>29</v>
      </c>
      <c r="C319" s="12" t="s">
        <v>29</v>
      </c>
      <c r="D319" s="12" t="s">
        <v>29</v>
      </c>
      <c r="E319" s="12" t="s">
        <v>35</v>
      </c>
      <c r="F319" s="12" t="s">
        <v>47</v>
      </c>
      <c r="G319" s="12"/>
      <c r="H319" s="12"/>
      <c r="I319" s="12"/>
      <c r="J319" s="12">
        <v>10</v>
      </c>
      <c r="K319" s="12">
        <v>368</v>
      </c>
      <c r="L319" s="8" t="str">
        <f t="shared" si="28"/>
        <v>A-02-02-02-008-007---</v>
      </c>
      <c r="M319" s="14" t="s">
        <v>284</v>
      </c>
      <c r="N319" s="11">
        <v>31024560</v>
      </c>
      <c r="O319" s="494">
        <v>1820</v>
      </c>
      <c r="P319" s="457">
        <v>31024560</v>
      </c>
      <c r="Q319" s="457">
        <f>+N319-P319</f>
        <v>0</v>
      </c>
      <c r="R319" s="437" t="s">
        <v>37</v>
      </c>
      <c r="S319" s="411" t="s">
        <v>444</v>
      </c>
      <c r="T319" s="223"/>
      <c r="U319" s="223" t="s">
        <v>446</v>
      </c>
      <c r="V319" s="180"/>
      <c r="W319" s="186">
        <v>44469</v>
      </c>
      <c r="X319" s="180"/>
      <c r="Y319" s="180"/>
      <c r="Z319" s="180"/>
      <c r="AA319" s="180"/>
      <c r="AB319" s="180"/>
      <c r="AC319" s="180"/>
      <c r="AD319" s="180"/>
      <c r="AE319" s="180"/>
    </row>
    <row r="320" spans="1:31" ht="33" x14ac:dyDescent="0.25">
      <c r="A320" s="200" t="s">
        <v>22</v>
      </c>
      <c r="B320" s="12" t="s">
        <v>29</v>
      </c>
      <c r="C320" s="12" t="s">
        <v>29</v>
      </c>
      <c r="D320" s="12" t="s">
        <v>29</v>
      </c>
      <c r="E320" s="12" t="s">
        <v>35</v>
      </c>
      <c r="F320" s="12" t="s">
        <v>47</v>
      </c>
      <c r="G320" s="12"/>
      <c r="H320" s="12"/>
      <c r="I320" s="12"/>
      <c r="J320" s="12">
        <v>10</v>
      </c>
      <c r="K320" s="12">
        <v>369</v>
      </c>
      <c r="L320" s="8" t="str">
        <f t="shared" si="28"/>
        <v>A-02-02-02-008-007---</v>
      </c>
      <c r="M320" s="14" t="s">
        <v>138</v>
      </c>
      <c r="N320" s="11">
        <v>5000000</v>
      </c>
      <c r="O320" s="494"/>
      <c r="P320" s="457"/>
      <c r="Q320" s="457"/>
      <c r="R320" s="437" t="s">
        <v>37</v>
      </c>
      <c r="S320" s="411" t="s">
        <v>444</v>
      </c>
      <c r="T320" s="223" t="s">
        <v>440</v>
      </c>
      <c r="U320" s="223">
        <v>55</v>
      </c>
      <c r="V320" s="180" t="s">
        <v>929</v>
      </c>
      <c r="W320" s="180">
        <v>15</v>
      </c>
      <c r="X320" s="180" t="s">
        <v>932</v>
      </c>
      <c r="Y320" s="180" t="s">
        <v>455</v>
      </c>
      <c r="Z320" s="180" t="s">
        <v>455</v>
      </c>
      <c r="AA320" s="186">
        <v>44075</v>
      </c>
      <c r="AB320" s="180"/>
      <c r="AC320" s="180"/>
      <c r="AD320" s="180"/>
      <c r="AE320" s="180"/>
    </row>
    <row r="321" spans="1:31" x14ac:dyDescent="0.25">
      <c r="A321" s="200" t="s">
        <v>22</v>
      </c>
      <c r="B321" s="12" t="s">
        <v>29</v>
      </c>
      <c r="C321" s="12" t="s">
        <v>29</v>
      </c>
      <c r="D321" s="12" t="s">
        <v>29</v>
      </c>
      <c r="E321" s="12" t="s">
        <v>35</v>
      </c>
      <c r="F321" s="12" t="s">
        <v>47</v>
      </c>
      <c r="G321" s="12"/>
      <c r="H321" s="12"/>
      <c r="I321" s="12"/>
      <c r="J321" s="12">
        <v>10</v>
      </c>
      <c r="K321" s="12">
        <v>370</v>
      </c>
      <c r="L321" s="8" t="str">
        <f t="shared" si="28"/>
        <v>A-02-02-02-008-007---</v>
      </c>
      <c r="M321" s="14" t="s">
        <v>415</v>
      </c>
      <c r="N321" s="11">
        <v>50000000</v>
      </c>
      <c r="O321" s="494"/>
      <c r="P321" s="457"/>
      <c r="Q321" s="457"/>
      <c r="R321" s="437" t="s">
        <v>48</v>
      </c>
      <c r="S321" s="412" t="s">
        <v>48</v>
      </c>
      <c r="T321" s="223" t="s">
        <v>443</v>
      </c>
      <c r="U321" s="223">
        <v>52</v>
      </c>
      <c r="V321" s="180" t="s">
        <v>919</v>
      </c>
      <c r="W321" s="180">
        <v>90</v>
      </c>
      <c r="X321" s="180" t="s">
        <v>455</v>
      </c>
      <c r="Y321" s="180" t="s">
        <v>455</v>
      </c>
      <c r="Z321" s="180" t="s">
        <v>455</v>
      </c>
      <c r="AA321" s="186">
        <v>43917</v>
      </c>
      <c r="AB321" s="180"/>
      <c r="AC321" s="180"/>
      <c r="AD321" s="180"/>
      <c r="AE321" s="180"/>
    </row>
    <row r="322" spans="1:31" x14ac:dyDescent="0.25">
      <c r="A322" s="200" t="s">
        <v>22</v>
      </c>
      <c r="B322" s="12" t="s">
        <v>29</v>
      </c>
      <c r="C322" s="12" t="s">
        <v>29</v>
      </c>
      <c r="D322" s="12" t="s">
        <v>29</v>
      </c>
      <c r="E322" s="12" t="s">
        <v>35</v>
      </c>
      <c r="F322" s="12" t="s">
        <v>47</v>
      </c>
      <c r="G322" s="12"/>
      <c r="H322" s="12"/>
      <c r="I322" s="12"/>
      <c r="J322" s="12">
        <v>10</v>
      </c>
      <c r="K322" s="12">
        <v>371</v>
      </c>
      <c r="L322" s="8" t="str">
        <f t="shared" si="28"/>
        <v>A-02-02-02-008-007---</v>
      </c>
      <c r="M322" s="14" t="s">
        <v>139</v>
      </c>
      <c r="N322" s="11">
        <v>10000000</v>
      </c>
      <c r="O322" s="494"/>
      <c r="P322" s="457"/>
      <c r="Q322" s="457"/>
      <c r="R322" s="437" t="s">
        <v>37</v>
      </c>
      <c r="S322" s="411" t="s">
        <v>444</v>
      </c>
      <c r="T322" s="223" t="s">
        <v>440</v>
      </c>
      <c r="U322" s="223">
        <v>55</v>
      </c>
      <c r="V322" s="180" t="s">
        <v>929</v>
      </c>
      <c r="W322" s="180">
        <v>15</v>
      </c>
      <c r="X322" s="180" t="s">
        <v>932</v>
      </c>
      <c r="Y322" s="180" t="s">
        <v>455</v>
      </c>
      <c r="Z322" s="180" t="s">
        <v>455</v>
      </c>
      <c r="AA322" s="186">
        <v>44075</v>
      </c>
      <c r="AB322" s="180"/>
      <c r="AC322" s="180"/>
      <c r="AD322" s="180"/>
      <c r="AE322" s="180"/>
    </row>
    <row r="323" spans="1:31" x14ac:dyDescent="0.25">
      <c r="A323" s="200" t="s">
        <v>22</v>
      </c>
      <c r="B323" s="12" t="s">
        <v>29</v>
      </c>
      <c r="C323" s="12" t="s">
        <v>29</v>
      </c>
      <c r="D323" s="12" t="s">
        <v>29</v>
      </c>
      <c r="E323" s="12" t="s">
        <v>35</v>
      </c>
      <c r="F323" s="12" t="s">
        <v>47</v>
      </c>
      <c r="G323" s="12"/>
      <c r="H323" s="12"/>
      <c r="I323" s="12"/>
      <c r="J323" s="12">
        <v>10</v>
      </c>
      <c r="K323" s="12"/>
      <c r="L323" s="8" t="str">
        <f t="shared" si="28"/>
        <v>A-02-02-02-008-007---</v>
      </c>
      <c r="M323" s="13" t="s">
        <v>26</v>
      </c>
      <c r="N323" s="10">
        <f>SUM(N324:N326)</f>
        <v>1574000000</v>
      </c>
      <c r="O323" s="494"/>
      <c r="P323" s="456"/>
      <c r="Q323" s="456"/>
      <c r="R323" s="437"/>
      <c r="S323" s="411"/>
      <c r="T323" s="223"/>
      <c r="U323" s="223"/>
      <c r="V323" s="180"/>
      <c r="W323" s="180"/>
      <c r="X323" s="180"/>
      <c r="Y323" s="180"/>
      <c r="Z323" s="180"/>
      <c r="AA323" s="180"/>
      <c r="AB323" s="180"/>
      <c r="AC323" s="180"/>
      <c r="AD323" s="180"/>
      <c r="AE323" s="180"/>
    </row>
    <row r="324" spans="1:31" ht="18" customHeight="1" x14ac:dyDescent="0.25">
      <c r="A324" s="200" t="s">
        <v>22</v>
      </c>
      <c r="B324" s="12" t="s">
        <v>29</v>
      </c>
      <c r="C324" s="12" t="s">
        <v>29</v>
      </c>
      <c r="D324" s="12" t="s">
        <v>29</v>
      </c>
      <c r="E324" s="12" t="s">
        <v>35</v>
      </c>
      <c r="F324" s="12" t="s">
        <v>47</v>
      </c>
      <c r="G324" s="12"/>
      <c r="H324" s="12"/>
      <c r="I324" s="12"/>
      <c r="J324" s="12">
        <v>10</v>
      </c>
      <c r="K324" s="12">
        <v>372</v>
      </c>
      <c r="L324" s="8" t="str">
        <f>CONCATENATE(A324,"-",B324,"-",C324,"-",D324,"-",E324,"-",F324,"-",G324,"-",H324,"-",I324)</f>
        <v>A-02-02-02-008-007---</v>
      </c>
      <c r="M324" s="14" t="s">
        <v>140</v>
      </c>
      <c r="N324" s="11">
        <v>26000000</v>
      </c>
      <c r="O324" s="494"/>
      <c r="P324" s="457"/>
      <c r="Q324" s="457"/>
      <c r="R324" s="437" t="s">
        <v>16</v>
      </c>
      <c r="S324" s="412" t="s">
        <v>16</v>
      </c>
      <c r="T324" s="223" t="s">
        <v>440</v>
      </c>
      <c r="U324" s="223"/>
      <c r="V324" s="180" t="s">
        <v>935</v>
      </c>
      <c r="W324" s="180">
        <v>90</v>
      </c>
      <c r="X324" s="180"/>
      <c r="Y324" s="180"/>
      <c r="Z324" s="180"/>
      <c r="AA324" s="180"/>
      <c r="AB324" s="180"/>
      <c r="AC324" s="180"/>
      <c r="AD324" s="180"/>
      <c r="AE324" s="180"/>
    </row>
    <row r="325" spans="1:31" ht="33" customHeight="1" x14ac:dyDescent="0.25">
      <c r="A325" s="200" t="s">
        <v>22</v>
      </c>
      <c r="B325" s="12" t="s">
        <v>29</v>
      </c>
      <c r="C325" s="12" t="s">
        <v>29</v>
      </c>
      <c r="D325" s="12" t="s">
        <v>29</v>
      </c>
      <c r="E325" s="12" t="s">
        <v>35</v>
      </c>
      <c r="F325" s="12" t="s">
        <v>47</v>
      </c>
      <c r="G325" s="12"/>
      <c r="H325" s="12"/>
      <c r="I325" s="12"/>
      <c r="J325" s="12">
        <v>10</v>
      </c>
      <c r="K325" s="12">
        <v>373</v>
      </c>
      <c r="L325" s="8" t="str">
        <f t="shared" ref="L325:L351" si="30">CONCATENATE(A325,"-",B325,"-",C325,"-",D325,"-",E325,"-",F325,"-",G325,"-",H325,"-",I325)</f>
        <v>A-02-02-02-008-007---</v>
      </c>
      <c r="M325" s="14" t="s">
        <v>287</v>
      </c>
      <c r="N325" s="11">
        <v>48000000</v>
      </c>
      <c r="O325" s="494"/>
      <c r="P325" s="457"/>
      <c r="Q325" s="457"/>
      <c r="R325" s="437" t="s">
        <v>16</v>
      </c>
      <c r="S325" s="412" t="s">
        <v>16</v>
      </c>
      <c r="T325" s="223" t="s">
        <v>440</v>
      </c>
      <c r="U325" s="223"/>
      <c r="V325" s="180" t="s">
        <v>935</v>
      </c>
      <c r="W325" s="180">
        <v>210</v>
      </c>
      <c r="X325" s="180"/>
      <c r="Y325" s="180"/>
      <c r="Z325" s="180"/>
      <c r="AA325" s="180"/>
      <c r="AB325" s="180"/>
      <c r="AC325" s="180"/>
      <c r="AD325" s="180"/>
      <c r="AE325" s="180"/>
    </row>
    <row r="326" spans="1:31" ht="33" x14ac:dyDescent="0.25">
      <c r="A326" s="200" t="s">
        <v>22</v>
      </c>
      <c r="B326" s="12" t="s">
        <v>29</v>
      </c>
      <c r="C326" s="12" t="s">
        <v>29</v>
      </c>
      <c r="D326" s="12" t="s">
        <v>29</v>
      </c>
      <c r="E326" s="12" t="s">
        <v>35</v>
      </c>
      <c r="F326" s="12" t="s">
        <v>47</v>
      </c>
      <c r="G326" s="12"/>
      <c r="H326" s="12"/>
      <c r="I326" s="12"/>
      <c r="J326" s="12">
        <v>10</v>
      </c>
      <c r="K326" s="12">
        <v>374</v>
      </c>
      <c r="L326" s="8" t="str">
        <f t="shared" si="30"/>
        <v>A-02-02-02-008-007---</v>
      </c>
      <c r="M326" s="14" t="s">
        <v>286</v>
      </c>
      <c r="N326" s="11">
        <v>1500000000</v>
      </c>
      <c r="O326" s="494"/>
      <c r="P326" s="457"/>
      <c r="Q326" s="457"/>
      <c r="R326" s="437" t="s">
        <v>70</v>
      </c>
      <c r="S326" s="412" t="s">
        <v>70</v>
      </c>
      <c r="T326" s="223" t="s">
        <v>440</v>
      </c>
      <c r="U326" s="223"/>
      <c r="V326" s="180" t="s">
        <v>919</v>
      </c>
      <c r="W326" s="180">
        <v>270</v>
      </c>
      <c r="X326" s="180"/>
      <c r="Y326" s="180"/>
      <c r="Z326" s="180"/>
      <c r="AA326" s="180"/>
      <c r="AB326" s="180"/>
      <c r="AC326" s="180"/>
      <c r="AD326" s="180"/>
      <c r="AE326" s="180"/>
    </row>
    <row r="327" spans="1:31" s="7" customFormat="1" x14ac:dyDescent="0.25">
      <c r="A327" s="196" t="s">
        <v>22</v>
      </c>
      <c r="B327" s="15" t="s">
        <v>29</v>
      </c>
      <c r="C327" s="15" t="s">
        <v>29</v>
      </c>
      <c r="D327" s="15" t="s">
        <v>29</v>
      </c>
      <c r="E327" s="15" t="s">
        <v>106</v>
      </c>
      <c r="F327" s="15"/>
      <c r="G327" s="15"/>
      <c r="H327" s="15"/>
      <c r="I327" s="15"/>
      <c r="J327" s="15">
        <v>10</v>
      </c>
      <c r="K327" s="15"/>
      <c r="L327" s="8" t="str">
        <f t="shared" si="30"/>
        <v>A-02-02-02-009----</v>
      </c>
      <c r="M327" s="13" t="s">
        <v>142</v>
      </c>
      <c r="N327" s="10">
        <f>+N328+N336+N341+N346</f>
        <v>83699905853</v>
      </c>
      <c r="O327" s="494"/>
      <c r="P327" s="456"/>
      <c r="Q327" s="456"/>
      <c r="R327" s="436"/>
      <c r="S327" s="410"/>
      <c r="T327" s="221"/>
      <c r="U327" s="221"/>
      <c r="V327" s="179"/>
      <c r="W327" s="179"/>
      <c r="X327" s="179"/>
      <c r="Y327" s="179"/>
      <c r="Z327" s="179"/>
      <c r="AA327" s="179"/>
      <c r="AB327" s="179"/>
      <c r="AC327" s="179"/>
      <c r="AD327" s="179"/>
      <c r="AE327" s="179"/>
    </row>
    <row r="328" spans="1:31" s="7" customFormat="1" x14ac:dyDescent="0.25">
      <c r="A328" s="200" t="s">
        <v>22</v>
      </c>
      <c r="B328" s="12" t="s">
        <v>29</v>
      </c>
      <c r="C328" s="12" t="s">
        <v>29</v>
      </c>
      <c r="D328" s="12" t="s">
        <v>29</v>
      </c>
      <c r="E328" s="12" t="s">
        <v>106</v>
      </c>
      <c r="F328" s="12" t="s">
        <v>50</v>
      </c>
      <c r="G328" s="12"/>
      <c r="H328" s="12"/>
      <c r="I328" s="12"/>
      <c r="J328" s="15">
        <v>10</v>
      </c>
      <c r="K328" s="12"/>
      <c r="L328" s="8" t="str">
        <f t="shared" si="30"/>
        <v>A-02-02-02-009-002---</v>
      </c>
      <c r="M328" s="14" t="s">
        <v>369</v>
      </c>
      <c r="N328" s="10">
        <f>SUM(N329:N330)</f>
        <v>3584343716</v>
      </c>
      <c r="O328" s="494"/>
      <c r="P328" s="456"/>
      <c r="Q328" s="456"/>
      <c r="R328" s="436"/>
      <c r="S328" s="410"/>
      <c r="T328" s="221"/>
      <c r="U328" s="221"/>
      <c r="V328" s="179"/>
      <c r="W328" s="179"/>
      <c r="X328" s="179"/>
      <c r="Y328" s="179"/>
      <c r="Z328" s="179"/>
      <c r="AA328" s="179"/>
      <c r="AB328" s="179"/>
      <c r="AC328" s="179"/>
      <c r="AD328" s="179"/>
      <c r="AE328" s="179"/>
    </row>
    <row r="329" spans="1:31" x14ac:dyDescent="0.25">
      <c r="A329" s="200" t="s">
        <v>22</v>
      </c>
      <c r="B329" s="12" t="s">
        <v>29</v>
      </c>
      <c r="C329" s="12" t="s">
        <v>29</v>
      </c>
      <c r="D329" s="12" t="s">
        <v>29</v>
      </c>
      <c r="E329" s="12" t="s">
        <v>106</v>
      </c>
      <c r="F329" s="12" t="s">
        <v>50</v>
      </c>
      <c r="G329" s="12"/>
      <c r="H329" s="12"/>
      <c r="I329" s="12"/>
      <c r="J329" s="12">
        <v>10</v>
      </c>
      <c r="K329" s="12">
        <v>375</v>
      </c>
      <c r="L329" s="8" t="str">
        <f t="shared" si="30"/>
        <v>A-02-02-02-009-002---</v>
      </c>
      <c r="M329" s="14" t="s">
        <v>144</v>
      </c>
      <c r="N329" s="11">
        <v>170000000</v>
      </c>
      <c r="O329" s="494"/>
      <c r="P329" s="457"/>
      <c r="Q329" s="457"/>
      <c r="R329" s="437" t="s">
        <v>27</v>
      </c>
      <c r="S329" s="411" t="s">
        <v>27</v>
      </c>
      <c r="T329" s="223" t="s">
        <v>457</v>
      </c>
      <c r="U329" s="223"/>
      <c r="V329" s="180" t="s">
        <v>935</v>
      </c>
      <c r="W329" s="180">
        <v>210</v>
      </c>
      <c r="X329" s="180" t="s">
        <v>455</v>
      </c>
      <c r="Y329" s="180" t="s">
        <v>455</v>
      </c>
      <c r="Z329" s="180" t="s">
        <v>455</v>
      </c>
      <c r="AA329" s="186">
        <v>43924</v>
      </c>
      <c r="AB329" s="180"/>
      <c r="AC329" s="180"/>
      <c r="AD329" s="180"/>
      <c r="AE329" s="180"/>
    </row>
    <row r="330" spans="1:31" x14ac:dyDescent="0.25">
      <c r="A330" s="200" t="s">
        <v>22</v>
      </c>
      <c r="B330" s="12" t="s">
        <v>29</v>
      </c>
      <c r="C330" s="12" t="s">
        <v>29</v>
      </c>
      <c r="D330" s="12" t="s">
        <v>29</v>
      </c>
      <c r="E330" s="12" t="s">
        <v>106</v>
      </c>
      <c r="F330" s="12" t="s">
        <v>50</v>
      </c>
      <c r="G330" s="12"/>
      <c r="H330" s="12"/>
      <c r="I330" s="12"/>
      <c r="J330" s="15">
        <v>10</v>
      </c>
      <c r="K330" s="12"/>
      <c r="L330" s="8" t="str">
        <f t="shared" si="30"/>
        <v>A-02-02-02-009-002---</v>
      </c>
      <c r="M330" s="13" t="s">
        <v>26</v>
      </c>
      <c r="N330" s="10">
        <f>SUM(N331:N335)</f>
        <v>3414343716</v>
      </c>
      <c r="O330" s="494"/>
      <c r="P330" s="456"/>
      <c r="Q330" s="456"/>
      <c r="R330" s="437"/>
      <c r="S330" s="411"/>
      <c r="T330" s="223"/>
      <c r="U330" s="223"/>
      <c r="V330" s="180"/>
      <c r="W330" s="180"/>
      <c r="X330" s="180"/>
      <c r="Y330" s="180"/>
      <c r="Z330" s="180"/>
      <c r="AA330" s="180"/>
      <c r="AB330" s="180"/>
      <c r="AC330" s="180"/>
      <c r="AD330" s="180"/>
      <c r="AE330" s="180"/>
    </row>
    <row r="331" spans="1:31" ht="33" customHeight="1" x14ac:dyDescent="0.25">
      <c r="A331" s="200" t="s">
        <v>22</v>
      </c>
      <c r="B331" s="12" t="s">
        <v>29</v>
      </c>
      <c r="C331" s="12" t="s">
        <v>29</v>
      </c>
      <c r="D331" s="12" t="s">
        <v>29</v>
      </c>
      <c r="E331" s="12" t="s">
        <v>106</v>
      </c>
      <c r="F331" s="12" t="s">
        <v>50</v>
      </c>
      <c r="G331" s="12"/>
      <c r="H331" s="12"/>
      <c r="I331" s="12"/>
      <c r="J331" s="12">
        <v>10</v>
      </c>
      <c r="K331" s="12">
        <v>376</v>
      </c>
      <c r="L331" s="8" t="str">
        <f>CONCATENATE(A331,"-",B331,"-",C331,"-",D331,"-",E331,"-",F331,"-",G331,"-",H331,"-",I331)</f>
        <v>A-02-02-02-009-002---</v>
      </c>
      <c r="M331" s="14" t="s">
        <v>145</v>
      </c>
      <c r="N331" s="11">
        <v>1409775910</v>
      </c>
      <c r="O331" s="494"/>
      <c r="P331" s="457"/>
      <c r="Q331" s="457"/>
      <c r="R331" s="437" t="s">
        <v>16</v>
      </c>
      <c r="S331" s="412" t="s">
        <v>16</v>
      </c>
      <c r="T331" s="223" t="s">
        <v>440</v>
      </c>
      <c r="U331" s="223"/>
      <c r="V331" s="180" t="s">
        <v>917</v>
      </c>
      <c r="W331" s="180">
        <v>360</v>
      </c>
      <c r="X331" s="180"/>
      <c r="Y331" s="180"/>
      <c r="Z331" s="180"/>
      <c r="AA331" s="180"/>
      <c r="AB331" s="180"/>
      <c r="AC331" s="180"/>
      <c r="AD331" s="180"/>
      <c r="AE331" s="180"/>
    </row>
    <row r="332" spans="1:31" ht="33" customHeight="1" x14ac:dyDescent="0.25">
      <c r="A332" s="200" t="s">
        <v>22</v>
      </c>
      <c r="B332" s="12" t="s">
        <v>29</v>
      </c>
      <c r="C332" s="12" t="s">
        <v>29</v>
      </c>
      <c r="D332" s="12" t="s">
        <v>29</v>
      </c>
      <c r="E332" s="12" t="s">
        <v>106</v>
      </c>
      <c r="F332" s="12" t="s">
        <v>50</v>
      </c>
      <c r="G332" s="12"/>
      <c r="H332" s="12"/>
      <c r="I332" s="12"/>
      <c r="J332" s="12">
        <v>10</v>
      </c>
      <c r="K332" s="12">
        <v>377</v>
      </c>
      <c r="L332" s="8" t="str">
        <f>CONCATENATE(A332,"-",B332,"-",C332,"-",D332,"-",E332,"-",F332,"-",G332,"-",H332,"-",I332)</f>
        <v>A-02-02-02-009-002---</v>
      </c>
      <c r="M332" s="14" t="s">
        <v>288</v>
      </c>
      <c r="N332" s="11">
        <f>421202428+1092849542</f>
        <v>1514051970</v>
      </c>
      <c r="O332" s="494"/>
      <c r="P332" s="457"/>
      <c r="Q332" s="457"/>
      <c r="R332" s="437" t="s">
        <v>16</v>
      </c>
      <c r="S332" s="412" t="s">
        <v>16</v>
      </c>
      <c r="T332" s="223" t="s">
        <v>440</v>
      </c>
      <c r="U332" s="223"/>
      <c r="V332" s="180" t="s">
        <v>917</v>
      </c>
      <c r="W332" s="180">
        <v>360</v>
      </c>
      <c r="X332" s="180"/>
      <c r="Y332" s="180"/>
      <c r="Z332" s="180"/>
      <c r="AA332" s="180"/>
      <c r="AB332" s="180"/>
      <c r="AC332" s="180"/>
      <c r="AD332" s="180"/>
      <c r="AE332" s="180"/>
    </row>
    <row r="333" spans="1:31" ht="27" customHeight="1" x14ac:dyDescent="0.25">
      <c r="A333" s="200" t="s">
        <v>22</v>
      </c>
      <c r="B333" s="12" t="s">
        <v>29</v>
      </c>
      <c r="C333" s="12" t="s">
        <v>29</v>
      </c>
      <c r="D333" s="12" t="s">
        <v>29</v>
      </c>
      <c r="E333" s="12" t="s">
        <v>106</v>
      </c>
      <c r="F333" s="12" t="s">
        <v>50</v>
      </c>
      <c r="G333" s="12"/>
      <c r="H333" s="12"/>
      <c r="I333" s="12"/>
      <c r="J333" s="12">
        <v>10</v>
      </c>
      <c r="K333" s="12">
        <v>378</v>
      </c>
      <c r="L333" s="8" t="str">
        <f>CONCATENATE(A333,"-",B333,"-",C333,"-",D333,"-",E333,"-",F333,"-",G333,"-",H333,"-",I333)</f>
        <v>A-02-02-02-009-002---</v>
      </c>
      <c r="M333" s="14" t="s">
        <v>146</v>
      </c>
      <c r="N333" s="11">
        <v>145713272</v>
      </c>
      <c r="O333" s="494"/>
      <c r="P333" s="457"/>
      <c r="Q333" s="457"/>
      <c r="R333" s="437" t="s">
        <v>16</v>
      </c>
      <c r="S333" s="412" t="s">
        <v>16</v>
      </c>
      <c r="T333" s="223" t="s">
        <v>440</v>
      </c>
      <c r="U333" s="223"/>
      <c r="V333" s="180" t="s">
        <v>917</v>
      </c>
      <c r="W333" s="180">
        <v>360</v>
      </c>
      <c r="X333" s="180"/>
      <c r="Y333" s="180"/>
      <c r="Z333" s="180"/>
      <c r="AA333" s="180"/>
      <c r="AB333" s="180"/>
      <c r="AC333" s="180"/>
      <c r="AD333" s="180"/>
      <c r="AE333" s="180"/>
    </row>
    <row r="334" spans="1:31" ht="18" customHeight="1" x14ac:dyDescent="0.25">
      <c r="A334" s="200" t="s">
        <v>22</v>
      </c>
      <c r="B334" s="12" t="s">
        <v>29</v>
      </c>
      <c r="C334" s="12" t="s">
        <v>29</v>
      </c>
      <c r="D334" s="12" t="s">
        <v>29</v>
      </c>
      <c r="E334" s="12" t="s">
        <v>106</v>
      </c>
      <c r="F334" s="12" t="s">
        <v>50</v>
      </c>
      <c r="G334" s="12"/>
      <c r="H334" s="12"/>
      <c r="I334" s="12"/>
      <c r="J334" s="12">
        <v>10</v>
      </c>
      <c r="K334" s="12">
        <v>379</v>
      </c>
      <c r="L334" s="8" t="str">
        <f>CONCATENATE(A334,"-",B334,"-",C334,"-",D334,"-",E334,"-",F334,"-",G334,"-",H334,"-",I334)</f>
        <v>A-02-02-02-009-002---</v>
      </c>
      <c r="M334" s="14" t="s">
        <v>147</v>
      </c>
      <c r="N334" s="11">
        <v>144802564</v>
      </c>
      <c r="O334" s="494"/>
      <c r="P334" s="457"/>
      <c r="Q334" s="457"/>
      <c r="R334" s="437" t="s">
        <v>16</v>
      </c>
      <c r="S334" s="412" t="s">
        <v>16</v>
      </c>
      <c r="T334" s="223" t="s">
        <v>440</v>
      </c>
      <c r="U334" s="223"/>
      <c r="V334" s="180" t="s">
        <v>917</v>
      </c>
      <c r="W334" s="180">
        <v>360</v>
      </c>
      <c r="X334" s="180"/>
      <c r="Y334" s="180"/>
      <c r="Z334" s="180"/>
      <c r="AA334" s="180"/>
      <c r="AB334" s="180"/>
      <c r="AC334" s="180"/>
      <c r="AD334" s="180"/>
      <c r="AE334" s="180"/>
    </row>
    <row r="335" spans="1:31" ht="33" customHeight="1" x14ac:dyDescent="0.25">
      <c r="A335" s="200" t="s">
        <v>22</v>
      </c>
      <c r="B335" s="12" t="s">
        <v>29</v>
      </c>
      <c r="C335" s="12" t="s">
        <v>29</v>
      </c>
      <c r="D335" s="12" t="s">
        <v>29</v>
      </c>
      <c r="E335" s="12" t="s">
        <v>106</v>
      </c>
      <c r="F335" s="12" t="s">
        <v>50</v>
      </c>
      <c r="G335" s="12"/>
      <c r="H335" s="12"/>
      <c r="I335" s="12"/>
      <c r="J335" s="12">
        <v>10</v>
      </c>
      <c r="K335" s="12">
        <v>380</v>
      </c>
      <c r="L335" s="8" t="str">
        <f>CONCATENATE(A335,"-",B335,"-",C335,"-",D335,"-",E335,"-",F335,"-",G335,"-",H335,"-",I335)</f>
        <v>A-02-02-02-009-002---</v>
      </c>
      <c r="M335" s="14" t="s">
        <v>148</v>
      </c>
      <c r="N335" s="11">
        <v>200000000</v>
      </c>
      <c r="O335" s="494"/>
      <c r="P335" s="457"/>
      <c r="Q335" s="457"/>
      <c r="R335" s="437" t="s">
        <v>16</v>
      </c>
      <c r="S335" s="412" t="s">
        <v>16</v>
      </c>
      <c r="T335" s="223" t="s">
        <v>440</v>
      </c>
      <c r="U335" s="223"/>
      <c r="V335" s="180" t="s">
        <v>935</v>
      </c>
      <c r="W335" s="180">
        <v>240</v>
      </c>
      <c r="X335" s="180"/>
      <c r="Y335" s="180"/>
      <c r="Z335" s="180"/>
      <c r="AA335" s="180"/>
      <c r="AB335" s="180"/>
      <c r="AC335" s="180"/>
      <c r="AD335" s="180"/>
      <c r="AE335" s="180"/>
    </row>
    <row r="336" spans="1:31" ht="33" x14ac:dyDescent="0.25">
      <c r="A336" s="200" t="s">
        <v>22</v>
      </c>
      <c r="B336" s="12" t="s">
        <v>29</v>
      </c>
      <c r="C336" s="12" t="s">
        <v>29</v>
      </c>
      <c r="D336" s="12" t="s">
        <v>29</v>
      </c>
      <c r="E336" s="12" t="s">
        <v>106</v>
      </c>
      <c r="F336" s="12" t="s">
        <v>33</v>
      </c>
      <c r="G336" s="12"/>
      <c r="H336" s="12"/>
      <c r="I336" s="12"/>
      <c r="J336" s="15">
        <v>10</v>
      </c>
      <c r="K336" s="12"/>
      <c r="L336" s="8" t="str">
        <f t="shared" ref="L336" si="31">CONCATENATE(A336,"-",B336,"-",C336,"-",D336,"-",E336,"-",F336,"-",G336,"-",H336,"-",I336)</f>
        <v>A-02-02-02-009-003---</v>
      </c>
      <c r="M336" s="14" t="s">
        <v>370</v>
      </c>
      <c r="N336" s="10">
        <f>SUM(N337:N338)</f>
        <v>210000000</v>
      </c>
      <c r="O336" s="494"/>
      <c r="P336" s="456"/>
      <c r="Q336" s="456"/>
      <c r="R336" s="437"/>
      <c r="S336" s="411"/>
      <c r="T336" s="223"/>
      <c r="U336" s="223"/>
      <c r="V336" s="180"/>
      <c r="W336" s="180"/>
      <c r="X336" s="180"/>
      <c r="Y336" s="180"/>
      <c r="Z336" s="180"/>
      <c r="AA336" s="180"/>
      <c r="AB336" s="180"/>
      <c r="AC336" s="180"/>
      <c r="AD336" s="180"/>
      <c r="AE336" s="180"/>
    </row>
    <row r="337" spans="1:31" x14ac:dyDescent="0.25">
      <c r="A337" s="200" t="s">
        <v>22</v>
      </c>
      <c r="B337" s="12" t="s">
        <v>29</v>
      </c>
      <c r="C337" s="12" t="s">
        <v>29</v>
      </c>
      <c r="D337" s="12" t="s">
        <v>29</v>
      </c>
      <c r="E337" s="12" t="s">
        <v>106</v>
      </c>
      <c r="F337" s="12" t="s">
        <v>33</v>
      </c>
      <c r="G337" s="12"/>
      <c r="H337" s="12"/>
      <c r="I337" s="12"/>
      <c r="J337" s="12">
        <v>10</v>
      </c>
      <c r="K337" s="12">
        <v>381</v>
      </c>
      <c r="L337" s="8" t="str">
        <f>CONCATENATE(A337,"-",B337,"-",C337,"-",D337,"-",E337,"-",F337,"-",G337,"-",H337,"-",I337)</f>
        <v>A-02-02-02-009-003---</v>
      </c>
      <c r="M337" s="14" t="s">
        <v>149</v>
      </c>
      <c r="N337" s="11">
        <v>50000000</v>
      </c>
      <c r="O337" s="494"/>
      <c r="P337" s="457"/>
      <c r="Q337" s="457"/>
      <c r="R337" s="437" t="s">
        <v>27</v>
      </c>
      <c r="S337" s="411" t="s">
        <v>460</v>
      </c>
      <c r="T337" s="223" t="s">
        <v>440</v>
      </c>
      <c r="U337" s="223">
        <v>57</v>
      </c>
      <c r="V337" s="180" t="s">
        <v>914</v>
      </c>
      <c r="W337" s="180">
        <v>300</v>
      </c>
      <c r="X337" s="180" t="s">
        <v>455</v>
      </c>
      <c r="Y337" s="180" t="s">
        <v>455</v>
      </c>
      <c r="Z337" s="180" t="s">
        <v>455</v>
      </c>
      <c r="AA337" s="186">
        <v>43868</v>
      </c>
      <c r="AB337" s="180"/>
      <c r="AC337" s="180"/>
      <c r="AD337" s="180"/>
      <c r="AE337" s="180"/>
    </row>
    <row r="338" spans="1:31" x14ac:dyDescent="0.25">
      <c r="A338" s="200" t="s">
        <v>22</v>
      </c>
      <c r="B338" s="12" t="s">
        <v>29</v>
      </c>
      <c r="C338" s="12" t="s">
        <v>29</v>
      </c>
      <c r="D338" s="12" t="s">
        <v>29</v>
      </c>
      <c r="E338" s="12" t="s">
        <v>106</v>
      </c>
      <c r="F338" s="12" t="s">
        <v>33</v>
      </c>
      <c r="G338" s="12"/>
      <c r="H338" s="12"/>
      <c r="I338" s="12"/>
      <c r="J338" s="15">
        <v>10</v>
      </c>
      <c r="K338" s="12"/>
      <c r="L338" s="8" t="str">
        <f t="shared" ref="L338:L339" si="32">CONCATENATE(A338,"-",B338,"-",C338,"-",D338,"-",E338,"-",F338,"-",G338,"-",H338,"-",I338)</f>
        <v>A-02-02-02-009-003---</v>
      </c>
      <c r="M338" s="13" t="s">
        <v>26</v>
      </c>
      <c r="N338" s="10">
        <f>SUM(N339:N340)</f>
        <v>160000000</v>
      </c>
      <c r="O338" s="494"/>
      <c r="P338" s="456"/>
      <c r="Q338" s="456"/>
      <c r="R338" s="437"/>
      <c r="S338" s="411"/>
      <c r="T338" s="223"/>
      <c r="U338" s="223"/>
      <c r="V338" s="180"/>
      <c r="W338" s="180"/>
      <c r="X338" s="180"/>
      <c r="Y338" s="180"/>
      <c r="Z338" s="180"/>
      <c r="AA338" s="180"/>
      <c r="AB338" s="180"/>
      <c r="AC338" s="180"/>
      <c r="AD338" s="180"/>
      <c r="AE338" s="180"/>
    </row>
    <row r="339" spans="1:31" x14ac:dyDescent="0.25">
      <c r="A339" s="200" t="s">
        <v>22</v>
      </c>
      <c r="B339" s="12" t="s">
        <v>29</v>
      </c>
      <c r="C339" s="12" t="s">
        <v>29</v>
      </c>
      <c r="D339" s="12" t="s">
        <v>29</v>
      </c>
      <c r="E339" s="12" t="s">
        <v>106</v>
      </c>
      <c r="F339" s="12" t="s">
        <v>33</v>
      </c>
      <c r="G339" s="203"/>
      <c r="H339" s="203"/>
      <c r="I339" s="203"/>
      <c r="J339" s="12">
        <v>10</v>
      </c>
      <c r="K339" s="12">
        <v>382</v>
      </c>
      <c r="L339" s="8" t="str">
        <f t="shared" si="32"/>
        <v>A-02-02-02-009-003---</v>
      </c>
      <c r="M339" s="14" t="s">
        <v>149</v>
      </c>
      <c r="N339" s="43">
        <v>80000000</v>
      </c>
      <c r="O339" s="500"/>
      <c r="P339" s="462"/>
      <c r="Q339" s="462"/>
      <c r="R339" s="437" t="s">
        <v>27</v>
      </c>
      <c r="S339" s="411" t="s">
        <v>44</v>
      </c>
      <c r="T339" s="223" t="s">
        <v>440</v>
      </c>
      <c r="U339" s="223"/>
      <c r="V339" s="180" t="s">
        <v>914</v>
      </c>
      <c r="W339" s="180">
        <v>300</v>
      </c>
      <c r="X339" s="180"/>
      <c r="Y339" s="180"/>
      <c r="Z339" s="180"/>
      <c r="AA339" s="180"/>
      <c r="AB339" s="180"/>
      <c r="AC339" s="180"/>
      <c r="AD339" s="180"/>
      <c r="AE339" s="180"/>
    </row>
    <row r="340" spans="1:31" ht="33" x14ac:dyDescent="0.25">
      <c r="A340" s="200" t="s">
        <v>22</v>
      </c>
      <c r="B340" s="12" t="s">
        <v>29</v>
      </c>
      <c r="C340" s="12" t="s">
        <v>29</v>
      </c>
      <c r="D340" s="12" t="s">
        <v>29</v>
      </c>
      <c r="E340" s="12" t="s">
        <v>106</v>
      </c>
      <c r="F340" s="12" t="s">
        <v>33</v>
      </c>
      <c r="G340" s="12"/>
      <c r="H340" s="12"/>
      <c r="I340" s="12"/>
      <c r="J340" s="12">
        <v>10</v>
      </c>
      <c r="K340" s="12">
        <v>383</v>
      </c>
      <c r="L340" s="8" t="str">
        <f>CONCATENATE(A340,"-",B340,"-",C340,"-",D340,"-",E340,"-",F340,"-",G340,"-",H340,"-",I340)</f>
        <v>A-02-02-02-009-003---</v>
      </c>
      <c r="M340" s="14" t="s">
        <v>312</v>
      </c>
      <c r="N340" s="11">
        <v>80000000</v>
      </c>
      <c r="O340" s="494"/>
      <c r="P340" s="457"/>
      <c r="Q340" s="457"/>
      <c r="R340" s="437" t="s">
        <v>27</v>
      </c>
      <c r="S340" s="411" t="s">
        <v>44</v>
      </c>
      <c r="T340" s="223" t="s">
        <v>440</v>
      </c>
      <c r="U340" s="223"/>
      <c r="V340" s="180" t="s">
        <v>914</v>
      </c>
      <c r="W340" s="180">
        <v>300</v>
      </c>
      <c r="X340" s="180"/>
      <c r="Y340" s="180"/>
      <c r="Z340" s="180"/>
      <c r="AA340" s="180"/>
      <c r="AB340" s="180"/>
      <c r="AC340" s="180"/>
      <c r="AD340" s="180"/>
      <c r="AE340" s="180"/>
    </row>
    <row r="341" spans="1:31" ht="49.5" x14ac:dyDescent="0.25">
      <c r="A341" s="200" t="s">
        <v>22</v>
      </c>
      <c r="B341" s="12" t="s">
        <v>29</v>
      </c>
      <c r="C341" s="12" t="s">
        <v>29</v>
      </c>
      <c r="D341" s="12" t="s">
        <v>29</v>
      </c>
      <c r="E341" s="12" t="s">
        <v>106</v>
      </c>
      <c r="F341" s="12" t="s">
        <v>41</v>
      </c>
      <c r="G341" s="12"/>
      <c r="H341" s="12"/>
      <c r="I341" s="12"/>
      <c r="J341" s="15">
        <v>10</v>
      </c>
      <c r="K341" s="12"/>
      <c r="L341" s="8" t="str">
        <f t="shared" ref="L341" si="33">CONCATENATE(A341,"-",B341,"-",C341,"-",D341,"-",E341,"-",F341,"-",G341,"-",H341,"-",I341)</f>
        <v>A-02-02-02-009-004---</v>
      </c>
      <c r="M341" s="14" t="s">
        <v>371</v>
      </c>
      <c r="N341" s="228">
        <f>SUM(N342:N343)</f>
        <v>79105562137</v>
      </c>
      <c r="O341" s="501"/>
      <c r="P341" s="463"/>
      <c r="Q341" s="463"/>
      <c r="R341" s="437"/>
      <c r="S341" s="411"/>
      <c r="T341" s="223"/>
      <c r="U341" s="223"/>
      <c r="V341" s="180"/>
      <c r="W341" s="180"/>
      <c r="X341" s="180"/>
      <c r="Y341" s="180"/>
      <c r="Z341" s="180"/>
      <c r="AA341" s="180"/>
      <c r="AB341" s="180"/>
      <c r="AC341" s="180"/>
      <c r="AD341" s="180"/>
      <c r="AE341" s="180"/>
    </row>
    <row r="342" spans="1:31" x14ac:dyDescent="0.25">
      <c r="A342" s="200" t="s">
        <v>22</v>
      </c>
      <c r="B342" s="12" t="s">
        <v>29</v>
      </c>
      <c r="C342" s="12" t="s">
        <v>29</v>
      </c>
      <c r="D342" s="12" t="s">
        <v>29</v>
      </c>
      <c r="E342" s="12" t="s">
        <v>106</v>
      </c>
      <c r="F342" s="12" t="s">
        <v>41</v>
      </c>
      <c r="G342" s="12"/>
      <c r="H342" s="12"/>
      <c r="I342" s="12"/>
      <c r="J342" s="12">
        <v>10</v>
      </c>
      <c r="K342" s="12">
        <v>384</v>
      </c>
      <c r="L342" s="8" t="str">
        <f>CONCATENATE(A342,"-",B342,"-",C342,"-",D342,"-",E342,"-",F342,"-",G342,"-",H342,"-",I342)</f>
        <v>A-02-02-02-009-004---</v>
      </c>
      <c r="M342" s="14" t="s">
        <v>150</v>
      </c>
      <c r="N342" s="11">
        <f>76704562137+2200000000</f>
        <v>78904562137</v>
      </c>
      <c r="O342" s="494"/>
      <c r="P342" s="457"/>
      <c r="Q342" s="457"/>
      <c r="R342" s="437" t="s">
        <v>37</v>
      </c>
      <c r="S342" s="411" t="s">
        <v>444</v>
      </c>
      <c r="T342" s="223" t="s">
        <v>457</v>
      </c>
      <c r="U342" s="223"/>
      <c r="V342" s="180"/>
      <c r="W342" s="180"/>
      <c r="X342" s="180"/>
      <c r="Y342" s="180"/>
      <c r="Z342" s="180"/>
      <c r="AA342" s="180"/>
      <c r="AB342" s="180"/>
      <c r="AC342" s="180"/>
      <c r="AD342" s="180"/>
      <c r="AE342" s="180"/>
    </row>
    <row r="343" spans="1:31" x14ac:dyDescent="0.25">
      <c r="A343" s="200" t="s">
        <v>22</v>
      </c>
      <c r="B343" s="12" t="s">
        <v>29</v>
      </c>
      <c r="C343" s="12" t="s">
        <v>29</v>
      </c>
      <c r="D343" s="12" t="s">
        <v>29</v>
      </c>
      <c r="E343" s="12" t="s">
        <v>106</v>
      </c>
      <c r="F343" s="12" t="s">
        <v>41</v>
      </c>
      <c r="G343" s="12"/>
      <c r="H343" s="12"/>
      <c r="I343" s="12"/>
      <c r="J343" s="15">
        <v>10</v>
      </c>
      <c r="K343" s="12"/>
      <c r="L343" s="8" t="str">
        <f>CONCATENATE(A343,"-",B343,"-",C343,"-",D343,"-",E343,"-",F343,"-",G343,"-",H343,"-",I343)</f>
        <v>A-02-02-02-009-004---</v>
      </c>
      <c r="M343" s="13" t="s">
        <v>26</v>
      </c>
      <c r="N343" s="10">
        <f>SUM(N344:N345)</f>
        <v>201000000</v>
      </c>
      <c r="O343" s="494"/>
      <c r="P343" s="456"/>
      <c r="Q343" s="456"/>
      <c r="R343" s="437"/>
      <c r="S343" s="411"/>
      <c r="T343" s="223"/>
      <c r="U343" s="223"/>
      <c r="V343" s="180"/>
      <c r="W343" s="180"/>
      <c r="X343" s="180"/>
      <c r="Y343" s="180"/>
      <c r="Z343" s="180"/>
      <c r="AA343" s="180"/>
      <c r="AB343" s="180"/>
      <c r="AC343" s="180"/>
      <c r="AD343" s="180"/>
      <c r="AE343" s="180"/>
    </row>
    <row r="344" spans="1:31" ht="33" x14ac:dyDescent="0.25">
      <c r="A344" s="200" t="s">
        <v>22</v>
      </c>
      <c r="B344" s="12" t="s">
        <v>29</v>
      </c>
      <c r="C344" s="12" t="s">
        <v>29</v>
      </c>
      <c r="D344" s="12" t="s">
        <v>29</v>
      </c>
      <c r="E344" s="12" t="s">
        <v>106</v>
      </c>
      <c r="F344" s="12" t="s">
        <v>41</v>
      </c>
      <c r="G344" s="203"/>
      <c r="H344" s="203"/>
      <c r="I344" s="203"/>
      <c r="J344" s="12">
        <v>10</v>
      </c>
      <c r="K344" s="12">
        <v>385</v>
      </c>
      <c r="L344" s="8" t="str">
        <f>CONCATENATE(A344,"-",B344,"-",C344,"-",D344,"-",E344,"-",F344,"-",G344,"-",H344,"-",I344)</f>
        <v>A-02-02-02-009-004---</v>
      </c>
      <c r="M344" s="14" t="s">
        <v>336</v>
      </c>
      <c r="N344" s="43">
        <v>200000000</v>
      </c>
      <c r="O344" s="500"/>
      <c r="P344" s="462"/>
      <c r="Q344" s="462"/>
      <c r="R344" s="437" t="s">
        <v>16</v>
      </c>
      <c r="S344" s="412" t="s">
        <v>16</v>
      </c>
      <c r="T344" s="223" t="s">
        <v>440</v>
      </c>
      <c r="U344" s="223"/>
      <c r="V344" s="180"/>
      <c r="W344" s="180"/>
      <c r="X344" s="180"/>
      <c r="Y344" s="180"/>
      <c r="Z344" s="180"/>
      <c r="AA344" s="180"/>
      <c r="AB344" s="180"/>
      <c r="AC344" s="180"/>
      <c r="AD344" s="180"/>
      <c r="AE344" s="180"/>
    </row>
    <row r="345" spans="1:31" ht="18" customHeight="1" x14ac:dyDescent="0.25">
      <c r="A345" s="200" t="s">
        <v>22</v>
      </c>
      <c r="B345" s="12" t="s">
        <v>29</v>
      </c>
      <c r="C345" s="12" t="s">
        <v>29</v>
      </c>
      <c r="D345" s="12" t="s">
        <v>29</v>
      </c>
      <c r="E345" s="12" t="s">
        <v>106</v>
      </c>
      <c r="F345" s="12" t="s">
        <v>41</v>
      </c>
      <c r="G345" s="12"/>
      <c r="H345" s="12"/>
      <c r="I345" s="12"/>
      <c r="J345" s="12">
        <v>10</v>
      </c>
      <c r="K345" s="12">
        <v>386</v>
      </c>
      <c r="L345" s="8" t="str">
        <f t="shared" ref="L345:L348" si="34">CONCATENATE(A345,"-",B345,"-",C345,"-",D345,"-",E345,"-",F345,"-",G345,"-",H345,"-",I345)</f>
        <v>A-02-02-02-009-004---</v>
      </c>
      <c r="M345" s="14" t="s">
        <v>151</v>
      </c>
      <c r="N345" s="11">
        <v>1000000</v>
      </c>
      <c r="O345" s="494"/>
      <c r="P345" s="457"/>
      <c r="Q345" s="457"/>
      <c r="R345" s="437" t="s">
        <v>16</v>
      </c>
      <c r="S345" s="412" t="s">
        <v>16</v>
      </c>
      <c r="T345" s="223" t="s">
        <v>440</v>
      </c>
      <c r="U345" s="223"/>
      <c r="V345" s="180" t="s">
        <v>914</v>
      </c>
      <c r="W345" s="180">
        <v>330</v>
      </c>
      <c r="X345" s="180"/>
      <c r="Y345" s="180"/>
      <c r="Z345" s="180"/>
      <c r="AA345" s="180"/>
      <c r="AB345" s="180"/>
      <c r="AC345" s="180"/>
      <c r="AD345" s="180"/>
      <c r="AE345" s="180"/>
    </row>
    <row r="346" spans="1:31" x14ac:dyDescent="0.25">
      <c r="A346" s="200" t="s">
        <v>22</v>
      </c>
      <c r="B346" s="12" t="s">
        <v>29</v>
      </c>
      <c r="C346" s="12" t="s">
        <v>29</v>
      </c>
      <c r="D346" s="12" t="s">
        <v>29</v>
      </c>
      <c r="E346" s="12" t="s">
        <v>106</v>
      </c>
      <c r="F346" s="12" t="s">
        <v>49</v>
      </c>
      <c r="G346" s="12"/>
      <c r="H346" s="12"/>
      <c r="I346" s="12"/>
      <c r="J346" s="15">
        <v>10</v>
      </c>
      <c r="K346" s="12"/>
      <c r="L346" s="8" t="str">
        <f t="shared" si="34"/>
        <v>A-02-02-02-009-006---</v>
      </c>
      <c r="M346" s="14" t="s">
        <v>372</v>
      </c>
      <c r="N346" s="48">
        <f>SUM(N347:N348)</f>
        <v>800000000</v>
      </c>
      <c r="O346" s="500"/>
      <c r="P346" s="464"/>
      <c r="Q346" s="464"/>
      <c r="R346" s="437"/>
      <c r="S346" s="411"/>
      <c r="T346" s="223"/>
      <c r="U346" s="223"/>
      <c r="V346" s="180"/>
      <c r="W346" s="180"/>
      <c r="X346" s="180"/>
      <c r="Y346" s="180"/>
      <c r="Z346" s="180"/>
      <c r="AA346" s="180"/>
      <c r="AB346" s="180"/>
      <c r="AC346" s="180"/>
      <c r="AD346" s="180"/>
      <c r="AE346" s="180"/>
    </row>
    <row r="347" spans="1:31" x14ac:dyDescent="0.25">
      <c r="A347" s="200" t="s">
        <v>22</v>
      </c>
      <c r="B347" s="12" t="s">
        <v>29</v>
      </c>
      <c r="C347" s="12" t="s">
        <v>29</v>
      </c>
      <c r="D347" s="12" t="s">
        <v>29</v>
      </c>
      <c r="E347" s="12" t="s">
        <v>106</v>
      </c>
      <c r="F347" s="12" t="s">
        <v>49</v>
      </c>
      <c r="G347" s="12"/>
      <c r="H347" s="12"/>
      <c r="I347" s="12"/>
      <c r="J347" s="12">
        <v>10</v>
      </c>
      <c r="K347" s="12">
        <v>387</v>
      </c>
      <c r="L347" s="8" t="str">
        <f t="shared" si="34"/>
        <v>A-02-02-02-009-006---</v>
      </c>
      <c r="M347" s="14" t="s">
        <v>373</v>
      </c>
      <c r="N347" s="43">
        <v>80000000</v>
      </c>
      <c r="O347" s="500"/>
      <c r="P347" s="462"/>
      <c r="Q347" s="462"/>
      <c r="R347" s="437" t="s">
        <v>27</v>
      </c>
      <c r="S347" s="411" t="s">
        <v>471</v>
      </c>
      <c r="T347" s="223" t="s">
        <v>440</v>
      </c>
      <c r="U347" s="223">
        <v>78</v>
      </c>
      <c r="V347" s="180" t="s">
        <v>924</v>
      </c>
      <c r="W347" s="180">
        <v>180</v>
      </c>
      <c r="X347" s="180" t="s">
        <v>455</v>
      </c>
      <c r="Y347" s="180" t="s">
        <v>455</v>
      </c>
      <c r="Z347" s="180" t="s">
        <v>455</v>
      </c>
      <c r="AA347" s="186">
        <v>43945</v>
      </c>
      <c r="AB347" s="180"/>
      <c r="AC347" s="180"/>
      <c r="AD347" s="180"/>
      <c r="AE347" s="180"/>
    </row>
    <row r="348" spans="1:31" x14ac:dyDescent="0.25">
      <c r="A348" s="200" t="s">
        <v>22</v>
      </c>
      <c r="B348" s="12" t="s">
        <v>29</v>
      </c>
      <c r="C348" s="12" t="s">
        <v>29</v>
      </c>
      <c r="D348" s="12" t="s">
        <v>29</v>
      </c>
      <c r="E348" s="12" t="s">
        <v>106</v>
      </c>
      <c r="F348" s="12" t="s">
        <v>49</v>
      </c>
      <c r="G348" s="12"/>
      <c r="H348" s="12"/>
      <c r="I348" s="12"/>
      <c r="J348" s="15">
        <v>10</v>
      </c>
      <c r="K348" s="12"/>
      <c r="L348" s="8" t="str">
        <f t="shared" si="34"/>
        <v>A-02-02-02-009-006---</v>
      </c>
      <c r="M348" s="13" t="s">
        <v>26</v>
      </c>
      <c r="N348" s="48">
        <f>SUM(N349:N356)</f>
        <v>720000000</v>
      </c>
      <c r="O348" s="500"/>
      <c r="P348" s="464"/>
      <c r="Q348" s="464"/>
      <c r="R348" s="437"/>
      <c r="S348" s="411"/>
      <c r="T348" s="223"/>
      <c r="U348" s="223"/>
      <c r="V348" s="180"/>
      <c r="W348" s="180"/>
      <c r="X348" s="180"/>
      <c r="Y348" s="180"/>
      <c r="Z348" s="180"/>
      <c r="AA348" s="180"/>
      <c r="AB348" s="180"/>
      <c r="AC348" s="180"/>
      <c r="AD348" s="180"/>
      <c r="AE348" s="180"/>
    </row>
    <row r="349" spans="1:31" x14ac:dyDescent="0.25">
      <c r="A349" s="200" t="s">
        <v>22</v>
      </c>
      <c r="B349" s="12" t="s">
        <v>29</v>
      </c>
      <c r="C349" s="12" t="s">
        <v>29</v>
      </c>
      <c r="D349" s="12" t="s">
        <v>29</v>
      </c>
      <c r="E349" s="12" t="s">
        <v>106</v>
      </c>
      <c r="F349" s="12" t="s">
        <v>49</v>
      </c>
      <c r="G349" s="12"/>
      <c r="H349" s="12"/>
      <c r="I349" s="12"/>
      <c r="J349" s="12">
        <v>10</v>
      </c>
      <c r="K349" s="12">
        <v>388</v>
      </c>
      <c r="L349" s="8" t="str">
        <f t="shared" si="30"/>
        <v>A-02-02-02-009-006---</v>
      </c>
      <c r="M349" s="14" t="s">
        <v>374</v>
      </c>
      <c r="N349" s="90">
        <v>80000000</v>
      </c>
      <c r="O349" s="494"/>
      <c r="P349" s="458"/>
      <c r="Q349" s="458"/>
      <c r="R349" s="437" t="s">
        <v>27</v>
      </c>
      <c r="S349" s="411" t="s">
        <v>21</v>
      </c>
      <c r="T349" s="223" t="s">
        <v>440</v>
      </c>
      <c r="U349" s="223"/>
      <c r="V349" s="180" t="s">
        <v>924</v>
      </c>
      <c r="W349" s="180">
        <v>180</v>
      </c>
      <c r="X349" s="180"/>
      <c r="Y349" s="180"/>
      <c r="Z349" s="180"/>
      <c r="AA349" s="180"/>
      <c r="AB349" s="180"/>
      <c r="AC349" s="180"/>
      <c r="AD349" s="180"/>
      <c r="AE349" s="180"/>
    </row>
    <row r="350" spans="1:31" ht="22.5" customHeight="1" x14ac:dyDescent="0.25">
      <c r="A350" s="200" t="s">
        <v>22</v>
      </c>
      <c r="B350" s="12" t="s">
        <v>29</v>
      </c>
      <c r="C350" s="12" t="s">
        <v>29</v>
      </c>
      <c r="D350" s="12" t="s">
        <v>29</v>
      </c>
      <c r="E350" s="12" t="s">
        <v>106</v>
      </c>
      <c r="F350" s="12" t="s">
        <v>49</v>
      </c>
      <c r="G350" s="12"/>
      <c r="H350" s="12"/>
      <c r="I350" s="12"/>
      <c r="J350" s="12">
        <v>10</v>
      </c>
      <c r="K350" s="12">
        <v>389</v>
      </c>
      <c r="L350" s="8" t="str">
        <f t="shared" si="30"/>
        <v>A-02-02-02-009-006---</v>
      </c>
      <c r="M350" s="14" t="s">
        <v>375</v>
      </c>
      <c r="N350" s="90">
        <v>100000000</v>
      </c>
      <c r="O350" s="494"/>
      <c r="P350" s="458"/>
      <c r="Q350" s="458"/>
      <c r="R350" s="437" t="s">
        <v>27</v>
      </c>
      <c r="S350" s="411" t="s">
        <v>21</v>
      </c>
      <c r="T350" s="223" t="s">
        <v>440</v>
      </c>
      <c r="U350" s="223"/>
      <c r="V350" s="180" t="s">
        <v>924</v>
      </c>
      <c r="W350" s="180">
        <v>180</v>
      </c>
      <c r="X350" s="180"/>
      <c r="Y350" s="180"/>
      <c r="Z350" s="180"/>
      <c r="AA350" s="180"/>
      <c r="AB350" s="180"/>
      <c r="AC350" s="180"/>
      <c r="AD350" s="180"/>
      <c r="AE350" s="180"/>
    </row>
    <row r="351" spans="1:31" ht="18.75" customHeight="1" x14ac:dyDescent="0.25">
      <c r="A351" s="200" t="s">
        <v>22</v>
      </c>
      <c r="B351" s="12" t="s">
        <v>29</v>
      </c>
      <c r="C351" s="12" t="s">
        <v>29</v>
      </c>
      <c r="D351" s="12" t="s">
        <v>29</v>
      </c>
      <c r="E351" s="12" t="s">
        <v>106</v>
      </c>
      <c r="F351" s="12" t="s">
        <v>49</v>
      </c>
      <c r="G351" s="12"/>
      <c r="H351" s="12"/>
      <c r="I351" s="12"/>
      <c r="J351" s="12">
        <v>10</v>
      </c>
      <c r="K351" s="12">
        <v>390</v>
      </c>
      <c r="L351" s="8" t="str">
        <f t="shared" si="30"/>
        <v>A-02-02-02-009-006---</v>
      </c>
      <c r="M351" s="14" t="s">
        <v>376</v>
      </c>
      <c r="N351" s="90">
        <v>60000000</v>
      </c>
      <c r="O351" s="494"/>
      <c r="P351" s="458"/>
      <c r="Q351" s="458"/>
      <c r="R351" s="437" t="s">
        <v>27</v>
      </c>
      <c r="S351" s="411" t="s">
        <v>21</v>
      </c>
      <c r="T351" s="223" t="s">
        <v>440</v>
      </c>
      <c r="U351" s="223"/>
      <c r="V351" s="180" t="s">
        <v>924</v>
      </c>
      <c r="W351" s="180">
        <v>180</v>
      </c>
      <c r="X351" s="180"/>
      <c r="Y351" s="180"/>
      <c r="Z351" s="180"/>
      <c r="AA351" s="180"/>
      <c r="AB351" s="180"/>
      <c r="AC351" s="180"/>
      <c r="AD351" s="180"/>
      <c r="AE351" s="180"/>
    </row>
    <row r="352" spans="1:31" ht="19.5" customHeight="1" x14ac:dyDescent="0.25">
      <c r="A352" s="200" t="s">
        <v>22</v>
      </c>
      <c r="B352" s="12" t="s">
        <v>29</v>
      </c>
      <c r="C352" s="12" t="s">
        <v>29</v>
      </c>
      <c r="D352" s="12" t="s">
        <v>29</v>
      </c>
      <c r="E352" s="12" t="s">
        <v>106</v>
      </c>
      <c r="F352" s="12" t="s">
        <v>49</v>
      </c>
      <c r="G352" s="12"/>
      <c r="H352" s="12"/>
      <c r="I352" s="12"/>
      <c r="J352" s="12">
        <v>10</v>
      </c>
      <c r="K352" s="12">
        <v>391</v>
      </c>
      <c r="L352" s="8" t="str">
        <f>CONCATENATE(A352,"-",B352,"-",C352,"-",D352,"-",E352,"-",F352,"-",G352,"-",H352,"-",I352)</f>
        <v>A-02-02-02-009-006---</v>
      </c>
      <c r="M352" s="14" t="s">
        <v>377</v>
      </c>
      <c r="N352" s="90">
        <v>70000000</v>
      </c>
      <c r="O352" s="494"/>
      <c r="P352" s="458"/>
      <c r="Q352" s="458"/>
      <c r="R352" s="437" t="s">
        <v>27</v>
      </c>
      <c r="S352" s="411" t="s">
        <v>21</v>
      </c>
      <c r="T352" s="223" t="s">
        <v>440</v>
      </c>
      <c r="U352" s="223"/>
      <c r="V352" s="180" t="s">
        <v>924</v>
      </c>
      <c r="W352" s="180">
        <v>180</v>
      </c>
      <c r="X352" s="180"/>
      <c r="Y352" s="180"/>
      <c r="Z352" s="180"/>
      <c r="AA352" s="180"/>
      <c r="AB352" s="180"/>
      <c r="AC352" s="180"/>
      <c r="AD352" s="180"/>
      <c r="AE352" s="180"/>
    </row>
    <row r="353" spans="1:31" ht="20.25" customHeight="1" x14ac:dyDescent="0.25">
      <c r="A353" s="200" t="s">
        <v>22</v>
      </c>
      <c r="B353" s="12" t="s">
        <v>29</v>
      </c>
      <c r="C353" s="12" t="s">
        <v>29</v>
      </c>
      <c r="D353" s="12" t="s">
        <v>29</v>
      </c>
      <c r="E353" s="12" t="s">
        <v>106</v>
      </c>
      <c r="F353" s="12" t="s">
        <v>49</v>
      </c>
      <c r="G353" s="12"/>
      <c r="H353" s="12"/>
      <c r="I353" s="12"/>
      <c r="J353" s="12">
        <v>10</v>
      </c>
      <c r="K353" s="12">
        <v>392</v>
      </c>
      <c r="L353" s="8" t="str">
        <f t="shared" ref="L353:L418" si="35">CONCATENATE(A353,"-",B353,"-",C353,"-",D353,"-",E353,"-",F353,"-",G353,"-",H353,"-",I353)</f>
        <v>A-02-02-02-009-006---</v>
      </c>
      <c r="M353" s="14" t="s">
        <v>378</v>
      </c>
      <c r="N353" s="90">
        <v>40000000</v>
      </c>
      <c r="O353" s="494"/>
      <c r="P353" s="458"/>
      <c r="Q353" s="458"/>
      <c r="R353" s="437" t="s">
        <v>27</v>
      </c>
      <c r="S353" s="411" t="s">
        <v>21</v>
      </c>
      <c r="T353" s="223" t="s">
        <v>440</v>
      </c>
      <c r="U353" s="223"/>
      <c r="V353" s="180" t="s">
        <v>924</v>
      </c>
      <c r="W353" s="180">
        <v>180</v>
      </c>
      <c r="X353" s="180"/>
      <c r="Y353" s="180"/>
      <c r="Z353" s="180"/>
      <c r="AA353" s="180"/>
      <c r="AB353" s="180"/>
      <c r="AC353" s="180"/>
      <c r="AD353" s="180"/>
      <c r="AE353" s="180"/>
    </row>
    <row r="354" spans="1:31" ht="22.5" customHeight="1" x14ac:dyDescent="0.25">
      <c r="A354" s="200" t="s">
        <v>22</v>
      </c>
      <c r="B354" s="12" t="s">
        <v>29</v>
      </c>
      <c r="C354" s="12" t="s">
        <v>29</v>
      </c>
      <c r="D354" s="12" t="s">
        <v>29</v>
      </c>
      <c r="E354" s="12" t="s">
        <v>106</v>
      </c>
      <c r="F354" s="12" t="s">
        <v>49</v>
      </c>
      <c r="G354" s="12"/>
      <c r="H354" s="12"/>
      <c r="I354" s="12"/>
      <c r="J354" s="12">
        <v>10</v>
      </c>
      <c r="K354" s="12">
        <v>393</v>
      </c>
      <c r="L354" s="8" t="str">
        <f t="shared" si="35"/>
        <v>A-02-02-02-009-006---</v>
      </c>
      <c r="M354" s="14" t="s">
        <v>379</v>
      </c>
      <c r="N354" s="90">
        <v>50000000</v>
      </c>
      <c r="O354" s="494"/>
      <c r="P354" s="458"/>
      <c r="Q354" s="458"/>
      <c r="R354" s="437" t="s">
        <v>27</v>
      </c>
      <c r="S354" s="411" t="s">
        <v>21</v>
      </c>
      <c r="T354" s="223" t="s">
        <v>440</v>
      </c>
      <c r="U354" s="223"/>
      <c r="V354" s="180" t="s">
        <v>924</v>
      </c>
      <c r="W354" s="180">
        <v>180</v>
      </c>
      <c r="X354" s="180"/>
      <c r="Y354" s="180"/>
      <c r="Z354" s="180"/>
      <c r="AA354" s="180"/>
      <c r="AB354" s="180"/>
      <c r="AC354" s="180"/>
      <c r="AD354" s="180"/>
      <c r="AE354" s="180"/>
    </row>
    <row r="355" spans="1:31" ht="20.25" customHeight="1" x14ac:dyDescent="0.25">
      <c r="A355" s="200" t="s">
        <v>22</v>
      </c>
      <c r="B355" s="12" t="s">
        <v>29</v>
      </c>
      <c r="C355" s="12" t="s">
        <v>29</v>
      </c>
      <c r="D355" s="12" t="s">
        <v>29</v>
      </c>
      <c r="E355" s="12" t="s">
        <v>106</v>
      </c>
      <c r="F355" s="12" t="s">
        <v>49</v>
      </c>
      <c r="G355" s="12"/>
      <c r="H355" s="12"/>
      <c r="I355" s="12"/>
      <c r="J355" s="12">
        <v>10</v>
      </c>
      <c r="K355" s="12">
        <v>394</v>
      </c>
      <c r="L355" s="8" t="str">
        <f t="shared" si="35"/>
        <v>A-02-02-02-009-006---</v>
      </c>
      <c r="M355" s="14" t="s">
        <v>380</v>
      </c>
      <c r="N355" s="90">
        <v>150000000</v>
      </c>
      <c r="O355" s="494"/>
      <c r="P355" s="458"/>
      <c r="Q355" s="458"/>
      <c r="R355" s="437" t="s">
        <v>27</v>
      </c>
      <c r="S355" s="411" t="s">
        <v>21</v>
      </c>
      <c r="T355" s="223" t="s">
        <v>440</v>
      </c>
      <c r="U355" s="223"/>
      <c r="V355" s="180" t="s">
        <v>924</v>
      </c>
      <c r="W355" s="180">
        <v>180</v>
      </c>
      <c r="X355" s="180"/>
      <c r="Y355" s="180"/>
      <c r="Z355" s="180"/>
      <c r="AA355" s="180"/>
      <c r="AB355" s="180"/>
      <c r="AC355" s="180"/>
      <c r="AD355" s="180"/>
      <c r="AE355" s="180"/>
    </row>
    <row r="356" spans="1:31" x14ac:dyDescent="0.25">
      <c r="A356" s="200" t="s">
        <v>22</v>
      </c>
      <c r="B356" s="12" t="s">
        <v>29</v>
      </c>
      <c r="C356" s="12" t="s">
        <v>29</v>
      </c>
      <c r="D356" s="12" t="s">
        <v>29</v>
      </c>
      <c r="E356" s="12" t="s">
        <v>106</v>
      </c>
      <c r="F356" s="12" t="s">
        <v>49</v>
      </c>
      <c r="G356" s="12"/>
      <c r="H356" s="12"/>
      <c r="I356" s="12"/>
      <c r="J356" s="12">
        <v>10</v>
      </c>
      <c r="K356" s="12">
        <v>395</v>
      </c>
      <c r="L356" s="8" t="str">
        <f t="shared" si="35"/>
        <v>A-02-02-02-009-006---</v>
      </c>
      <c r="M356" s="14" t="s">
        <v>381</v>
      </c>
      <c r="N356" s="90">
        <v>170000000</v>
      </c>
      <c r="O356" s="494"/>
      <c r="P356" s="458"/>
      <c r="Q356" s="458"/>
      <c r="R356" s="437" t="s">
        <v>27</v>
      </c>
      <c r="S356" s="411" t="s">
        <v>21</v>
      </c>
      <c r="T356" s="223" t="s">
        <v>440</v>
      </c>
      <c r="U356" s="223"/>
      <c r="V356" s="180" t="s">
        <v>924</v>
      </c>
      <c r="W356" s="180">
        <v>180</v>
      </c>
      <c r="X356" s="180"/>
      <c r="Y356" s="180"/>
      <c r="Z356" s="180"/>
      <c r="AA356" s="180"/>
      <c r="AB356" s="180"/>
      <c r="AC356" s="180"/>
      <c r="AD356" s="180"/>
      <c r="AE356" s="180"/>
    </row>
    <row r="357" spans="1:31" s="7" customFormat="1" x14ac:dyDescent="0.25">
      <c r="A357" s="196" t="s">
        <v>22</v>
      </c>
      <c r="B357" s="15" t="s">
        <v>29</v>
      </c>
      <c r="C357" s="15" t="s">
        <v>29</v>
      </c>
      <c r="D357" s="15" t="s">
        <v>29</v>
      </c>
      <c r="E357" s="15" t="s">
        <v>152</v>
      </c>
      <c r="F357" s="15"/>
      <c r="G357" s="15"/>
      <c r="H357" s="15"/>
      <c r="I357" s="15"/>
      <c r="J357" s="15">
        <v>10</v>
      </c>
      <c r="K357" s="15"/>
      <c r="L357" s="8" t="str">
        <f t="shared" si="35"/>
        <v>A-02-02-02-010----</v>
      </c>
      <c r="M357" s="13" t="s">
        <v>153</v>
      </c>
      <c r="N357" s="10">
        <f>SUM(N358:N361)</f>
        <v>11574815678</v>
      </c>
      <c r="O357" s="494"/>
      <c r="P357" s="456"/>
      <c r="Q357" s="456"/>
      <c r="R357" s="436"/>
      <c r="S357" s="410"/>
      <c r="T357" s="221"/>
      <c r="U357" s="221"/>
      <c r="V357" s="179"/>
      <c r="W357" s="179"/>
      <c r="X357" s="179"/>
      <c r="Y357" s="179"/>
      <c r="Z357" s="179"/>
      <c r="AA357" s="179"/>
      <c r="AB357" s="179"/>
      <c r="AC357" s="179"/>
      <c r="AD357" s="179"/>
      <c r="AE357" s="179"/>
    </row>
    <row r="358" spans="1:31" x14ac:dyDescent="0.25">
      <c r="A358" s="196" t="s">
        <v>22</v>
      </c>
      <c r="B358" s="15" t="s">
        <v>29</v>
      </c>
      <c r="C358" s="15" t="s">
        <v>29</v>
      </c>
      <c r="D358" s="15" t="s">
        <v>29</v>
      </c>
      <c r="E358" s="15" t="s">
        <v>152</v>
      </c>
      <c r="F358" s="12"/>
      <c r="G358" s="12"/>
      <c r="H358" s="12"/>
      <c r="I358" s="12"/>
      <c r="J358" s="12">
        <v>10</v>
      </c>
      <c r="K358" s="12">
        <v>396</v>
      </c>
      <c r="L358" s="8" t="str">
        <f t="shared" si="35"/>
        <v>A-02-02-02-010----</v>
      </c>
      <c r="M358" s="14" t="s">
        <v>154</v>
      </c>
      <c r="N358" s="11">
        <v>200000000</v>
      </c>
      <c r="O358" s="494"/>
      <c r="P358" s="457"/>
      <c r="Q358" s="457"/>
      <c r="R358" s="437" t="s">
        <v>37</v>
      </c>
      <c r="S358" s="412" t="s">
        <v>37</v>
      </c>
      <c r="T358" s="223" t="s">
        <v>457</v>
      </c>
      <c r="U358" s="223"/>
      <c r="V358" s="180"/>
      <c r="W358" s="180"/>
      <c r="X358" s="180"/>
      <c r="Y358" s="180"/>
      <c r="Z358" s="180"/>
      <c r="AA358" s="180"/>
      <c r="AB358" s="180"/>
      <c r="AC358" s="180"/>
      <c r="AD358" s="180"/>
      <c r="AE358" s="180"/>
    </row>
    <row r="359" spans="1:31" x14ac:dyDescent="0.25">
      <c r="A359" s="196" t="s">
        <v>22</v>
      </c>
      <c r="B359" s="15" t="s">
        <v>29</v>
      </c>
      <c r="C359" s="15" t="s">
        <v>29</v>
      </c>
      <c r="D359" s="15" t="s">
        <v>29</v>
      </c>
      <c r="E359" s="15" t="s">
        <v>152</v>
      </c>
      <c r="F359" s="12"/>
      <c r="G359" s="12"/>
      <c r="H359" s="12"/>
      <c r="I359" s="12"/>
      <c r="J359" s="12">
        <v>10</v>
      </c>
      <c r="K359" s="12">
        <v>397</v>
      </c>
      <c r="L359" s="8" t="str">
        <f t="shared" si="35"/>
        <v>A-02-02-02-010----</v>
      </c>
      <c r="M359" s="14" t="s">
        <v>155</v>
      </c>
      <c r="N359" s="11">
        <v>50000000</v>
      </c>
      <c r="O359" s="494"/>
      <c r="P359" s="457"/>
      <c r="Q359" s="457"/>
      <c r="R359" s="437" t="s">
        <v>37</v>
      </c>
      <c r="S359" s="412" t="s">
        <v>37</v>
      </c>
      <c r="T359" s="223" t="s">
        <v>457</v>
      </c>
      <c r="U359" s="223"/>
      <c r="V359" s="180"/>
      <c r="W359" s="180"/>
      <c r="X359" s="180"/>
      <c r="Y359" s="180"/>
      <c r="Z359" s="180"/>
      <c r="AA359" s="180"/>
      <c r="AB359" s="180"/>
      <c r="AC359" s="180"/>
      <c r="AD359" s="180"/>
      <c r="AE359" s="180"/>
    </row>
    <row r="360" spans="1:31" ht="33" x14ac:dyDescent="0.25">
      <c r="A360" s="196" t="s">
        <v>22</v>
      </c>
      <c r="B360" s="15" t="s">
        <v>29</v>
      </c>
      <c r="C360" s="15" t="s">
        <v>29</v>
      </c>
      <c r="D360" s="15" t="s">
        <v>29</v>
      </c>
      <c r="E360" s="15" t="s">
        <v>152</v>
      </c>
      <c r="F360" s="12"/>
      <c r="G360" s="12"/>
      <c r="H360" s="12"/>
      <c r="I360" s="12"/>
      <c r="J360" s="12">
        <v>10</v>
      </c>
      <c r="K360" s="12">
        <v>398</v>
      </c>
      <c r="L360" s="8" t="str">
        <f t="shared" si="35"/>
        <v>A-02-02-02-010----</v>
      </c>
      <c r="M360" s="14" t="s">
        <v>156</v>
      </c>
      <c r="N360" s="11">
        <v>2000000000</v>
      </c>
      <c r="O360" s="494">
        <v>220</v>
      </c>
      <c r="P360" s="457">
        <v>100000000</v>
      </c>
      <c r="Q360" s="457">
        <f>+N360-P360</f>
        <v>1900000000</v>
      </c>
      <c r="R360" s="437" t="s">
        <v>37</v>
      </c>
      <c r="S360" s="412" t="s">
        <v>37</v>
      </c>
      <c r="T360" s="223" t="s">
        <v>457</v>
      </c>
      <c r="U360" s="223"/>
      <c r="V360" s="180"/>
      <c r="W360" s="180"/>
      <c r="X360" s="180"/>
      <c r="Y360" s="180"/>
      <c r="Z360" s="180"/>
      <c r="AA360" s="180"/>
      <c r="AB360" s="180"/>
      <c r="AC360" s="180"/>
      <c r="AD360" s="180"/>
      <c r="AE360" s="180"/>
    </row>
    <row r="361" spans="1:31" x14ac:dyDescent="0.25">
      <c r="A361" s="196" t="s">
        <v>22</v>
      </c>
      <c r="B361" s="15" t="s">
        <v>29</v>
      </c>
      <c r="C361" s="15" t="s">
        <v>29</v>
      </c>
      <c r="D361" s="15" t="s">
        <v>29</v>
      </c>
      <c r="E361" s="15" t="s">
        <v>152</v>
      </c>
      <c r="F361" s="12"/>
      <c r="G361" s="12"/>
      <c r="H361" s="12"/>
      <c r="I361" s="12"/>
      <c r="J361" s="12">
        <v>10</v>
      </c>
      <c r="K361" s="12"/>
      <c r="L361" s="8" t="str">
        <f t="shared" si="35"/>
        <v>A-02-02-02-010----</v>
      </c>
      <c r="M361" s="13" t="s">
        <v>26</v>
      </c>
      <c r="N361" s="10">
        <f>SUM(N362:N364)</f>
        <v>9324815678</v>
      </c>
      <c r="O361" s="494"/>
      <c r="P361" s="456"/>
      <c r="Q361" s="456"/>
      <c r="R361" s="437"/>
      <c r="S361" s="411"/>
      <c r="T361" s="223"/>
      <c r="U361" s="223"/>
      <c r="V361" s="180"/>
      <c r="W361" s="180"/>
      <c r="X361" s="180"/>
      <c r="Y361" s="180"/>
      <c r="Z361" s="180"/>
      <c r="AA361" s="180"/>
      <c r="AB361" s="180"/>
      <c r="AC361" s="180"/>
      <c r="AD361" s="180"/>
      <c r="AE361" s="180"/>
    </row>
    <row r="362" spans="1:31" ht="33" x14ac:dyDescent="0.25">
      <c r="A362" s="196" t="s">
        <v>22</v>
      </c>
      <c r="B362" s="15" t="s">
        <v>29</v>
      </c>
      <c r="C362" s="15" t="s">
        <v>29</v>
      </c>
      <c r="D362" s="15" t="s">
        <v>29</v>
      </c>
      <c r="E362" s="15" t="s">
        <v>152</v>
      </c>
      <c r="F362" s="12"/>
      <c r="G362" s="12"/>
      <c r="H362" s="12"/>
      <c r="I362" s="12"/>
      <c r="J362" s="12">
        <v>10</v>
      </c>
      <c r="K362" s="12">
        <v>399</v>
      </c>
      <c r="L362" s="8" t="str">
        <f t="shared" si="35"/>
        <v>A-02-02-02-010----</v>
      </c>
      <c r="M362" s="14" t="s">
        <v>157</v>
      </c>
      <c r="N362" s="11">
        <v>95000000</v>
      </c>
      <c r="O362" s="494">
        <v>2020</v>
      </c>
      <c r="P362" s="457">
        <v>25000000</v>
      </c>
      <c r="Q362" s="457"/>
      <c r="R362" s="437" t="s">
        <v>16</v>
      </c>
      <c r="S362" s="412" t="s">
        <v>16</v>
      </c>
      <c r="T362" s="223" t="s">
        <v>457</v>
      </c>
      <c r="U362" s="223"/>
      <c r="V362" s="180"/>
      <c r="W362" s="180"/>
      <c r="X362" s="180"/>
      <c r="Y362" s="180"/>
      <c r="Z362" s="180"/>
      <c r="AA362" s="180"/>
      <c r="AB362" s="180"/>
      <c r="AC362" s="180"/>
      <c r="AD362" s="180"/>
      <c r="AE362" s="180"/>
    </row>
    <row r="363" spans="1:31" x14ac:dyDescent="0.25">
      <c r="A363" s="196" t="s">
        <v>22</v>
      </c>
      <c r="B363" s="15" t="s">
        <v>29</v>
      </c>
      <c r="C363" s="15" t="s">
        <v>29</v>
      </c>
      <c r="D363" s="15" t="s">
        <v>29</v>
      </c>
      <c r="E363" s="15" t="s">
        <v>152</v>
      </c>
      <c r="F363" s="12"/>
      <c r="G363" s="12"/>
      <c r="H363" s="12"/>
      <c r="I363" s="12"/>
      <c r="J363" s="12">
        <v>10</v>
      </c>
      <c r="K363" s="12">
        <v>400</v>
      </c>
      <c r="L363" s="8" t="str">
        <f t="shared" si="35"/>
        <v>A-02-02-02-010----</v>
      </c>
      <c r="M363" s="14" t="s">
        <v>158</v>
      </c>
      <c r="N363" s="11">
        <v>200000000</v>
      </c>
      <c r="O363" s="494"/>
      <c r="P363" s="457"/>
      <c r="Q363" s="457"/>
      <c r="R363" s="437" t="s">
        <v>21</v>
      </c>
      <c r="S363" s="412" t="s">
        <v>21</v>
      </c>
      <c r="T363" s="223" t="s">
        <v>457</v>
      </c>
      <c r="U363" s="223"/>
      <c r="V363" s="180"/>
      <c r="W363" s="180"/>
      <c r="X363" s="180"/>
      <c r="Y363" s="180"/>
      <c r="Z363" s="180"/>
      <c r="AA363" s="180"/>
      <c r="AB363" s="180"/>
      <c r="AC363" s="180"/>
      <c r="AD363" s="180"/>
      <c r="AE363" s="180"/>
    </row>
    <row r="364" spans="1:31" ht="33" x14ac:dyDescent="0.25">
      <c r="A364" s="196" t="s">
        <v>22</v>
      </c>
      <c r="B364" s="15" t="s">
        <v>29</v>
      </c>
      <c r="C364" s="15" t="s">
        <v>29</v>
      </c>
      <c r="D364" s="15" t="s">
        <v>29</v>
      </c>
      <c r="E364" s="15" t="s">
        <v>152</v>
      </c>
      <c r="F364" s="12"/>
      <c r="G364" s="12"/>
      <c r="H364" s="12"/>
      <c r="I364" s="12"/>
      <c r="J364" s="12">
        <v>10</v>
      </c>
      <c r="K364" s="12">
        <v>401</v>
      </c>
      <c r="L364" s="8" t="str">
        <f t="shared" si="35"/>
        <v>A-02-02-02-010----</v>
      </c>
      <c r="M364" s="14" t="s">
        <v>159</v>
      </c>
      <c r="N364" s="11">
        <f>8495147934+53011623+481656121</f>
        <v>9029815678</v>
      </c>
      <c r="O364" s="494"/>
      <c r="P364" s="457"/>
      <c r="Q364" s="457"/>
      <c r="R364" s="437" t="s">
        <v>44</v>
      </c>
      <c r="S364" s="412" t="s">
        <v>44</v>
      </c>
      <c r="T364" s="223" t="s">
        <v>457</v>
      </c>
      <c r="U364" s="223"/>
      <c r="V364" s="180"/>
      <c r="W364" s="180"/>
      <c r="X364" s="180"/>
      <c r="Y364" s="180"/>
      <c r="Z364" s="180"/>
      <c r="AA364" s="180"/>
      <c r="AB364" s="180"/>
      <c r="AC364" s="180"/>
      <c r="AD364" s="180"/>
      <c r="AE364" s="180"/>
    </row>
    <row r="365" spans="1:31" ht="23.25" customHeight="1" x14ac:dyDescent="0.25">
      <c r="A365" s="195" t="s">
        <v>22</v>
      </c>
      <c r="B365" s="66" t="s">
        <v>29</v>
      </c>
      <c r="C365" s="66" t="s">
        <v>29</v>
      </c>
      <c r="D365" s="66" t="s">
        <v>29</v>
      </c>
      <c r="E365" s="66"/>
      <c r="F365" s="66"/>
      <c r="G365" s="66"/>
      <c r="H365" s="66"/>
      <c r="I365" s="66"/>
      <c r="J365" s="66">
        <v>26</v>
      </c>
      <c r="K365" s="66"/>
      <c r="L365" s="67" t="str">
        <f t="shared" si="35"/>
        <v>A-02-02-02-----</v>
      </c>
      <c r="M365" s="13" t="s">
        <v>94</v>
      </c>
      <c r="N365" s="10">
        <f>+N366+N376+N381+N384</f>
        <v>3239137999</v>
      </c>
      <c r="O365" s="494"/>
      <c r="P365" s="456"/>
      <c r="Q365" s="456"/>
      <c r="R365" s="438"/>
      <c r="S365" s="418"/>
      <c r="T365" s="223"/>
      <c r="U365" s="223"/>
      <c r="V365" s="180"/>
      <c r="W365" s="180"/>
      <c r="X365" s="180"/>
      <c r="Y365" s="180"/>
      <c r="Z365" s="180"/>
      <c r="AA365" s="180"/>
      <c r="AB365" s="180"/>
      <c r="AC365" s="180"/>
      <c r="AD365" s="180"/>
      <c r="AE365" s="180"/>
    </row>
    <row r="366" spans="1:31" ht="49.5" x14ac:dyDescent="0.25">
      <c r="A366" s="196" t="s">
        <v>22</v>
      </c>
      <c r="B366" s="15" t="s">
        <v>29</v>
      </c>
      <c r="C366" s="15" t="s">
        <v>29</v>
      </c>
      <c r="D366" s="15" t="s">
        <v>29</v>
      </c>
      <c r="E366" s="15" t="s">
        <v>49</v>
      </c>
      <c r="F366" s="15"/>
      <c r="G366" s="15"/>
      <c r="H366" s="15"/>
      <c r="I366" s="15"/>
      <c r="J366" s="15">
        <v>26</v>
      </c>
      <c r="K366" s="15"/>
      <c r="L366" s="8" t="str">
        <f t="shared" si="35"/>
        <v>A-02-02-02-006----</v>
      </c>
      <c r="M366" s="13" t="s">
        <v>97</v>
      </c>
      <c r="N366" s="10">
        <f>+N367+N370+N373</f>
        <v>540890044</v>
      </c>
      <c r="O366" s="494"/>
      <c r="P366" s="456"/>
      <c r="Q366" s="456"/>
      <c r="R366" s="437"/>
      <c r="S366" s="411"/>
      <c r="T366" s="223"/>
      <c r="U366" s="223"/>
      <c r="V366" s="180"/>
      <c r="W366" s="180"/>
      <c r="X366" s="180"/>
      <c r="Y366" s="180"/>
      <c r="Z366" s="180"/>
      <c r="AA366" s="180"/>
      <c r="AB366" s="180"/>
      <c r="AC366" s="180"/>
      <c r="AD366" s="180"/>
      <c r="AE366" s="180"/>
    </row>
    <row r="367" spans="1:31" x14ac:dyDescent="0.25">
      <c r="A367" s="200" t="s">
        <v>22</v>
      </c>
      <c r="B367" s="12" t="s">
        <v>29</v>
      </c>
      <c r="C367" s="12" t="s">
        <v>29</v>
      </c>
      <c r="D367" s="12" t="s">
        <v>29</v>
      </c>
      <c r="E367" s="12" t="s">
        <v>49</v>
      </c>
      <c r="F367" s="12" t="s">
        <v>41</v>
      </c>
      <c r="G367" s="12"/>
      <c r="H367" s="12"/>
      <c r="I367" s="12"/>
      <c r="J367" s="15">
        <v>26</v>
      </c>
      <c r="K367" s="12"/>
      <c r="L367" s="8" t="str">
        <f t="shared" si="35"/>
        <v>A-02-02-02-006-004---</v>
      </c>
      <c r="M367" s="14" t="s">
        <v>99</v>
      </c>
      <c r="N367" s="10">
        <f>+N368</f>
        <v>50411405</v>
      </c>
      <c r="O367" s="494"/>
      <c r="P367" s="456"/>
      <c r="Q367" s="456"/>
      <c r="R367" s="437"/>
      <c r="S367" s="411"/>
      <c r="T367" s="223"/>
      <c r="U367" s="223"/>
      <c r="V367" s="180"/>
      <c r="W367" s="180"/>
      <c r="X367" s="180"/>
      <c r="Y367" s="180"/>
      <c r="Z367" s="180"/>
      <c r="AA367" s="180"/>
      <c r="AB367" s="180"/>
      <c r="AC367" s="180"/>
      <c r="AD367" s="180"/>
      <c r="AE367" s="180"/>
    </row>
    <row r="368" spans="1:31" x14ac:dyDescent="0.25">
      <c r="A368" s="200" t="s">
        <v>22</v>
      </c>
      <c r="B368" s="12" t="s">
        <v>29</v>
      </c>
      <c r="C368" s="12" t="s">
        <v>29</v>
      </c>
      <c r="D368" s="12" t="s">
        <v>29</v>
      </c>
      <c r="E368" s="12" t="s">
        <v>49</v>
      </c>
      <c r="F368" s="12" t="s">
        <v>41</v>
      </c>
      <c r="G368" s="15"/>
      <c r="H368" s="15"/>
      <c r="I368" s="15"/>
      <c r="J368" s="12">
        <v>26</v>
      </c>
      <c r="K368" s="12"/>
      <c r="L368" s="8" t="str">
        <f>CONCATENATE(A368,"-",B368,"-",C368,"-",D368,"-",E368,"-",F368,"-",G368,"-",H368,"-",I368)</f>
        <v>A-02-02-02-006-004---</v>
      </c>
      <c r="M368" s="13" t="s">
        <v>26</v>
      </c>
      <c r="N368" s="10">
        <f>+N369</f>
        <v>50411405</v>
      </c>
      <c r="O368" s="494"/>
      <c r="P368" s="456"/>
      <c r="Q368" s="456"/>
      <c r="R368" s="437"/>
      <c r="S368" s="411"/>
      <c r="T368" s="223"/>
      <c r="U368" s="223"/>
      <c r="V368" s="180"/>
      <c r="W368" s="180"/>
      <c r="X368" s="180"/>
      <c r="Y368" s="180"/>
      <c r="Z368" s="180"/>
      <c r="AA368" s="180"/>
      <c r="AB368" s="180"/>
      <c r="AC368" s="180"/>
      <c r="AD368" s="180"/>
      <c r="AE368" s="180"/>
    </row>
    <row r="369" spans="1:31" ht="33" x14ac:dyDescent="0.25">
      <c r="A369" s="200" t="s">
        <v>22</v>
      </c>
      <c r="B369" s="12" t="s">
        <v>29</v>
      </c>
      <c r="C369" s="12" t="s">
        <v>29</v>
      </c>
      <c r="D369" s="12" t="s">
        <v>29</v>
      </c>
      <c r="E369" s="12" t="s">
        <v>49</v>
      </c>
      <c r="F369" s="12" t="s">
        <v>41</v>
      </c>
      <c r="G369" s="15"/>
      <c r="H369" s="15"/>
      <c r="I369" s="15"/>
      <c r="J369" s="12">
        <v>26</v>
      </c>
      <c r="K369" s="12">
        <v>402</v>
      </c>
      <c r="L369" s="8" t="str">
        <f>CONCATENATE(A369,"-",B369,"-",C369,"-",D369,"-",E369,"-",F369,"-",G369,"-",H369,"-",I369)</f>
        <v>A-02-02-02-006-004---</v>
      </c>
      <c r="M369" s="14" t="s">
        <v>416</v>
      </c>
      <c r="N369" s="11">
        <v>50411405</v>
      </c>
      <c r="O369" s="494"/>
      <c r="P369" s="457"/>
      <c r="Q369" s="457"/>
      <c r="R369" s="437" t="s">
        <v>44</v>
      </c>
      <c r="S369" s="412" t="s">
        <v>44</v>
      </c>
      <c r="T369" s="223" t="s">
        <v>440</v>
      </c>
      <c r="U369" s="223"/>
      <c r="V369" s="180" t="s">
        <v>935</v>
      </c>
      <c r="W369" s="180">
        <v>240</v>
      </c>
      <c r="X369" s="180"/>
      <c r="Y369" s="180"/>
      <c r="Z369" s="180"/>
      <c r="AA369" s="180"/>
      <c r="AB369" s="180"/>
      <c r="AC369" s="180"/>
      <c r="AD369" s="180"/>
      <c r="AE369" s="180"/>
    </row>
    <row r="370" spans="1:31" x14ac:dyDescent="0.25">
      <c r="A370" s="200" t="s">
        <v>22</v>
      </c>
      <c r="B370" s="12" t="s">
        <v>29</v>
      </c>
      <c r="C370" s="12" t="s">
        <v>29</v>
      </c>
      <c r="D370" s="12" t="s">
        <v>29</v>
      </c>
      <c r="E370" s="12" t="s">
        <v>49</v>
      </c>
      <c r="F370" s="12" t="s">
        <v>47</v>
      </c>
      <c r="G370" s="12"/>
      <c r="H370" s="12"/>
      <c r="I370" s="12"/>
      <c r="J370" s="15">
        <v>26</v>
      </c>
      <c r="K370" s="12"/>
      <c r="L370" s="8" t="str">
        <f t="shared" ref="L370" si="36">CONCATENATE(A370,"-",B370,"-",C370,"-",D370,"-",E370,"-",F370,"-",G370,"-",H370,"-",I370)</f>
        <v>A-02-02-02-006-007---</v>
      </c>
      <c r="M370" s="14" t="s">
        <v>363</v>
      </c>
      <c r="N370" s="10">
        <f>+N371</f>
        <v>229328784</v>
      </c>
      <c r="O370" s="494"/>
      <c r="P370" s="456"/>
      <c r="Q370" s="456"/>
      <c r="R370" s="437"/>
      <c r="S370" s="411"/>
      <c r="T370" s="223"/>
      <c r="U370" s="223"/>
      <c r="V370" s="180"/>
      <c r="W370" s="180"/>
      <c r="X370" s="180"/>
      <c r="Y370" s="180"/>
      <c r="Z370" s="180"/>
      <c r="AA370" s="180"/>
      <c r="AB370" s="180"/>
      <c r="AC370" s="180"/>
      <c r="AD370" s="180"/>
      <c r="AE370" s="180"/>
    </row>
    <row r="371" spans="1:31" x14ac:dyDescent="0.25">
      <c r="A371" s="200" t="s">
        <v>22</v>
      </c>
      <c r="B371" s="12" t="s">
        <v>29</v>
      </c>
      <c r="C371" s="12" t="s">
        <v>29</v>
      </c>
      <c r="D371" s="12" t="s">
        <v>29</v>
      </c>
      <c r="E371" s="12" t="s">
        <v>49</v>
      </c>
      <c r="F371" s="12" t="s">
        <v>47</v>
      </c>
      <c r="G371" s="12"/>
      <c r="H371" s="12"/>
      <c r="I371" s="12"/>
      <c r="J371" s="15">
        <v>26</v>
      </c>
      <c r="K371" s="12"/>
      <c r="L371" s="8" t="str">
        <f>CONCATENATE(A371,"-",B371,"-",C371,"-",D371,"-",E371,"-",F371,"-",G371,"-",H371,"-",I371)</f>
        <v>A-02-02-02-006-007---</v>
      </c>
      <c r="M371" s="13" t="s">
        <v>26</v>
      </c>
      <c r="N371" s="10">
        <f>+N372</f>
        <v>229328784</v>
      </c>
      <c r="O371" s="494"/>
      <c r="P371" s="456"/>
      <c r="Q371" s="456"/>
      <c r="R371" s="437"/>
      <c r="S371" s="411"/>
      <c r="T371" s="223"/>
      <c r="U371" s="223"/>
      <c r="V371" s="180"/>
      <c r="W371" s="180"/>
      <c r="X371" s="180"/>
      <c r="Y371" s="180"/>
      <c r="Z371" s="180"/>
      <c r="AA371" s="180"/>
      <c r="AB371" s="180"/>
      <c r="AC371" s="180"/>
      <c r="AD371" s="180"/>
      <c r="AE371" s="180"/>
    </row>
    <row r="372" spans="1:31" ht="33" x14ac:dyDescent="0.25">
      <c r="A372" s="200" t="s">
        <v>22</v>
      </c>
      <c r="B372" s="12" t="s">
        <v>29</v>
      </c>
      <c r="C372" s="12" t="s">
        <v>29</v>
      </c>
      <c r="D372" s="12" t="s">
        <v>29</v>
      </c>
      <c r="E372" s="12" t="s">
        <v>49</v>
      </c>
      <c r="F372" s="12" t="s">
        <v>47</v>
      </c>
      <c r="G372" s="12"/>
      <c r="H372" s="12"/>
      <c r="I372" s="12"/>
      <c r="J372" s="12">
        <v>26</v>
      </c>
      <c r="K372" s="12">
        <v>403</v>
      </c>
      <c r="L372" s="8" t="str">
        <f>CONCATENATE(A372,"-",B372,"-",C372,"-",D372,"-",E372,"-",F372,"-",G372,"-",H372,"-",I372)</f>
        <v>A-02-02-02-006-007---</v>
      </c>
      <c r="M372" s="14" t="s">
        <v>417</v>
      </c>
      <c r="N372" s="11">
        <v>229328784</v>
      </c>
      <c r="O372" s="494"/>
      <c r="P372" s="457"/>
      <c r="Q372" s="457"/>
      <c r="R372" s="437" t="s">
        <v>44</v>
      </c>
      <c r="S372" s="412" t="s">
        <v>44</v>
      </c>
      <c r="T372" s="223" t="s">
        <v>440</v>
      </c>
      <c r="U372" s="223"/>
      <c r="V372" s="180"/>
      <c r="W372" s="180"/>
      <c r="X372" s="180"/>
      <c r="Y372" s="180"/>
      <c r="Z372" s="180"/>
      <c r="AA372" s="180"/>
      <c r="AB372" s="180"/>
      <c r="AC372" s="180"/>
      <c r="AD372" s="180"/>
      <c r="AE372" s="180"/>
    </row>
    <row r="373" spans="1:31" ht="33" x14ac:dyDescent="0.25">
      <c r="A373" s="200" t="s">
        <v>22</v>
      </c>
      <c r="B373" s="12" t="s">
        <v>29</v>
      </c>
      <c r="C373" s="12" t="s">
        <v>29</v>
      </c>
      <c r="D373" s="12" t="s">
        <v>29</v>
      </c>
      <c r="E373" s="12" t="s">
        <v>49</v>
      </c>
      <c r="F373" s="12" t="s">
        <v>106</v>
      </c>
      <c r="G373" s="12"/>
      <c r="H373" s="12"/>
      <c r="I373" s="12"/>
      <c r="J373" s="15">
        <v>26</v>
      </c>
      <c r="K373" s="12"/>
      <c r="L373" s="8" t="str">
        <f t="shared" ref="L373:L374" si="37">CONCATENATE(A373,"-",B373,"-",C373,"-",D373,"-",E373,"-",F373,"-",G373,"-",H373,"-",I373)</f>
        <v>A-02-02-02-006-009---</v>
      </c>
      <c r="M373" s="14" t="s">
        <v>107</v>
      </c>
      <c r="N373" s="10">
        <f>+N374</f>
        <v>261149855</v>
      </c>
      <c r="O373" s="494"/>
      <c r="P373" s="456"/>
      <c r="Q373" s="456"/>
      <c r="R373" s="437"/>
      <c r="S373" s="411"/>
      <c r="T373" s="223"/>
      <c r="U373" s="223"/>
      <c r="V373" s="180"/>
      <c r="W373" s="180"/>
      <c r="X373" s="180"/>
      <c r="Y373" s="180"/>
      <c r="Z373" s="180"/>
      <c r="AA373" s="180"/>
      <c r="AB373" s="180"/>
      <c r="AC373" s="180"/>
      <c r="AD373" s="180"/>
      <c r="AE373" s="180"/>
    </row>
    <row r="374" spans="1:31" x14ac:dyDescent="0.25">
      <c r="A374" s="200" t="s">
        <v>22</v>
      </c>
      <c r="B374" s="12" t="s">
        <v>29</v>
      </c>
      <c r="C374" s="12" t="s">
        <v>29</v>
      </c>
      <c r="D374" s="12" t="s">
        <v>29</v>
      </c>
      <c r="E374" s="12" t="s">
        <v>49</v>
      </c>
      <c r="F374" s="12" t="s">
        <v>106</v>
      </c>
      <c r="G374" s="12"/>
      <c r="H374" s="12"/>
      <c r="I374" s="12"/>
      <c r="J374" s="15">
        <v>26</v>
      </c>
      <c r="K374" s="12"/>
      <c r="L374" s="8" t="str">
        <f t="shared" si="37"/>
        <v>A-02-02-02-006-009---</v>
      </c>
      <c r="M374" s="13" t="s">
        <v>26</v>
      </c>
      <c r="N374" s="10">
        <f>+N375</f>
        <v>261149855</v>
      </c>
      <c r="O374" s="494"/>
      <c r="P374" s="456"/>
      <c r="Q374" s="456"/>
      <c r="R374" s="437"/>
      <c r="S374" s="411"/>
      <c r="T374" s="223"/>
      <c r="U374" s="223"/>
      <c r="V374" s="180"/>
      <c r="W374" s="180"/>
      <c r="X374" s="180"/>
      <c r="Y374" s="180"/>
      <c r="Z374" s="180"/>
      <c r="AA374" s="180"/>
      <c r="AB374" s="180"/>
      <c r="AC374" s="180"/>
      <c r="AD374" s="180"/>
      <c r="AE374" s="180"/>
    </row>
    <row r="375" spans="1:31" ht="33" x14ac:dyDescent="0.25">
      <c r="A375" s="200" t="s">
        <v>22</v>
      </c>
      <c r="B375" s="12" t="s">
        <v>29</v>
      </c>
      <c r="C375" s="12" t="s">
        <v>29</v>
      </c>
      <c r="D375" s="12" t="s">
        <v>29</v>
      </c>
      <c r="E375" s="12" t="s">
        <v>49</v>
      </c>
      <c r="F375" s="12" t="s">
        <v>106</v>
      </c>
      <c r="G375" s="12"/>
      <c r="H375" s="12"/>
      <c r="I375" s="12"/>
      <c r="J375" s="12">
        <v>26</v>
      </c>
      <c r="K375" s="12">
        <v>404</v>
      </c>
      <c r="L375" s="8" t="str">
        <f>CONCATENATE(A375,"-",B375,"-",C375,"-",D375,"-",E375,"-",F375,"-",G375,"-",H375,"-",I375)</f>
        <v>A-02-02-02-006-009---</v>
      </c>
      <c r="M375" s="14" t="s">
        <v>418</v>
      </c>
      <c r="N375" s="11">
        <v>261149855</v>
      </c>
      <c r="O375" s="494"/>
      <c r="P375" s="457"/>
      <c r="Q375" s="457"/>
      <c r="R375" s="437" t="s">
        <v>44</v>
      </c>
      <c r="S375" s="412" t="s">
        <v>44</v>
      </c>
      <c r="T375" s="223" t="s">
        <v>440</v>
      </c>
      <c r="U375" s="223"/>
      <c r="V375" s="180"/>
      <c r="W375" s="180"/>
      <c r="X375" s="180"/>
      <c r="Y375" s="180"/>
      <c r="Z375" s="180"/>
      <c r="AA375" s="180"/>
      <c r="AB375" s="180"/>
      <c r="AC375" s="180"/>
      <c r="AD375" s="180"/>
      <c r="AE375" s="180"/>
    </row>
    <row r="376" spans="1:31" ht="33" x14ac:dyDescent="0.25">
      <c r="A376" s="196" t="s">
        <v>22</v>
      </c>
      <c r="B376" s="15" t="s">
        <v>29</v>
      </c>
      <c r="C376" s="15" t="s">
        <v>29</v>
      </c>
      <c r="D376" s="15" t="s">
        <v>29</v>
      </c>
      <c r="E376" s="15" t="s">
        <v>35</v>
      </c>
      <c r="F376" s="15"/>
      <c r="G376" s="15"/>
      <c r="H376" s="15"/>
      <c r="I376" s="15"/>
      <c r="J376" s="15">
        <v>26</v>
      </c>
      <c r="K376" s="15"/>
      <c r="L376" s="8" t="str">
        <f t="shared" ref="L376:L377" si="38">CONCATENATE(A376,"-",B376,"-",C376,"-",D376,"-",E376,"-",F376,"-",G376,"-",H376,"-",I376)</f>
        <v>A-02-02-02-008----</v>
      </c>
      <c r="M376" s="13" t="s">
        <v>120</v>
      </c>
      <c r="N376" s="10">
        <f>+N377</f>
        <v>915086064</v>
      </c>
      <c r="O376" s="494"/>
      <c r="P376" s="456"/>
      <c r="Q376" s="456"/>
      <c r="R376" s="437"/>
      <c r="S376" s="411"/>
      <c r="T376" s="223"/>
      <c r="U376" s="223"/>
      <c r="V376" s="180"/>
      <c r="W376" s="180"/>
      <c r="X376" s="180"/>
      <c r="Y376" s="180"/>
      <c r="Z376" s="180"/>
      <c r="AA376" s="180"/>
      <c r="AB376" s="180"/>
      <c r="AC376" s="180"/>
      <c r="AD376" s="180"/>
      <c r="AE376" s="180"/>
    </row>
    <row r="377" spans="1:31" ht="33" x14ac:dyDescent="0.25">
      <c r="A377" s="200" t="s">
        <v>22</v>
      </c>
      <c r="B377" s="12" t="s">
        <v>29</v>
      </c>
      <c r="C377" s="12" t="s">
        <v>29</v>
      </c>
      <c r="D377" s="12" t="s">
        <v>29</v>
      </c>
      <c r="E377" s="12" t="s">
        <v>35</v>
      </c>
      <c r="F377" s="12" t="s">
        <v>47</v>
      </c>
      <c r="G377" s="12"/>
      <c r="H377" s="12"/>
      <c r="I377" s="12"/>
      <c r="J377" s="15">
        <v>26</v>
      </c>
      <c r="K377" s="12"/>
      <c r="L377" s="8" t="str">
        <f t="shared" si="38"/>
        <v>A-02-02-02-008-007---</v>
      </c>
      <c r="M377" s="14" t="s">
        <v>137</v>
      </c>
      <c r="N377" s="10">
        <f>+N378</f>
        <v>915086064</v>
      </c>
      <c r="O377" s="494"/>
      <c r="P377" s="456"/>
      <c r="Q377" s="456"/>
      <c r="R377" s="437"/>
      <c r="S377" s="411"/>
      <c r="T377" s="223"/>
      <c r="U377" s="223"/>
      <c r="V377" s="180"/>
      <c r="W377" s="180"/>
      <c r="X377" s="180"/>
      <c r="Y377" s="180"/>
      <c r="Z377" s="180"/>
      <c r="AA377" s="180"/>
      <c r="AB377" s="180"/>
      <c r="AC377" s="180"/>
      <c r="AD377" s="180"/>
      <c r="AE377" s="180"/>
    </row>
    <row r="378" spans="1:31" x14ac:dyDescent="0.25">
      <c r="A378" s="200" t="s">
        <v>22</v>
      </c>
      <c r="B378" s="12" t="s">
        <v>29</v>
      </c>
      <c r="C378" s="12" t="s">
        <v>29</v>
      </c>
      <c r="D378" s="12" t="s">
        <v>29</v>
      </c>
      <c r="E378" s="12" t="s">
        <v>35</v>
      </c>
      <c r="F378" s="12" t="s">
        <v>47</v>
      </c>
      <c r="G378" s="12"/>
      <c r="H378" s="12"/>
      <c r="I378" s="12"/>
      <c r="J378" s="15">
        <v>26</v>
      </c>
      <c r="K378" s="12"/>
      <c r="L378" s="8" t="str">
        <f>CONCATENATE(A378,"-",B378,"-",C378,"-",D378,"-",E378,"-",F378,"-",G378,"-",H378,"-",I378)</f>
        <v>A-02-02-02-008-007---</v>
      </c>
      <c r="M378" s="13" t="s">
        <v>26</v>
      </c>
      <c r="N378" s="10">
        <f>SUM(N379:N380)</f>
        <v>915086064</v>
      </c>
      <c r="O378" s="494"/>
      <c r="P378" s="456"/>
      <c r="Q378" s="456"/>
      <c r="R378" s="437"/>
      <c r="S378" s="411"/>
      <c r="T378" s="223"/>
      <c r="U378" s="223"/>
      <c r="V378" s="180"/>
      <c r="W378" s="180"/>
      <c r="X378" s="180"/>
      <c r="Y378" s="180"/>
      <c r="Z378" s="180"/>
      <c r="AA378" s="180"/>
      <c r="AB378" s="180"/>
      <c r="AC378" s="180"/>
      <c r="AD378" s="180"/>
      <c r="AE378" s="180"/>
    </row>
    <row r="379" spans="1:31" ht="33" x14ac:dyDescent="0.25">
      <c r="A379" s="200" t="s">
        <v>22</v>
      </c>
      <c r="B379" s="12" t="s">
        <v>29</v>
      </c>
      <c r="C379" s="12" t="s">
        <v>29</v>
      </c>
      <c r="D379" s="12" t="s">
        <v>29</v>
      </c>
      <c r="E379" s="12" t="s">
        <v>35</v>
      </c>
      <c r="F379" s="12" t="s">
        <v>47</v>
      </c>
      <c r="G379" s="12"/>
      <c r="H379" s="12"/>
      <c r="I379" s="12"/>
      <c r="J379" s="12">
        <v>26</v>
      </c>
      <c r="K379" s="12">
        <v>405</v>
      </c>
      <c r="L379" s="8" t="str">
        <f>CONCATENATE(A379,"-",B379,"-",C379,"-",D379,"-",E379,"-",F379,"-",G379,"-",H379,"-",I379)</f>
        <v>A-02-02-02-008-007---</v>
      </c>
      <c r="M379" s="14" t="s">
        <v>141</v>
      </c>
      <c r="N379" s="11">
        <v>368180246</v>
      </c>
      <c r="O379" s="494"/>
      <c r="P379" s="457"/>
      <c r="Q379" s="457"/>
      <c r="R379" s="437" t="s">
        <v>28</v>
      </c>
      <c r="S379" s="411" t="s">
        <v>44</v>
      </c>
      <c r="T379" s="223" t="s">
        <v>440</v>
      </c>
      <c r="U379" s="223"/>
      <c r="V379" s="180" t="s">
        <v>935</v>
      </c>
      <c r="W379" s="180">
        <v>240</v>
      </c>
      <c r="X379" s="180"/>
      <c r="Y379" s="180"/>
      <c r="Z379" s="180"/>
      <c r="AA379" s="180"/>
      <c r="AB379" s="180"/>
      <c r="AC379" s="180"/>
      <c r="AD379" s="180"/>
      <c r="AE379" s="180"/>
    </row>
    <row r="380" spans="1:31" ht="33" x14ac:dyDescent="0.25">
      <c r="A380" s="200" t="s">
        <v>22</v>
      </c>
      <c r="B380" s="12" t="s">
        <v>29</v>
      </c>
      <c r="C380" s="12" t="s">
        <v>29</v>
      </c>
      <c r="D380" s="12" t="s">
        <v>29</v>
      </c>
      <c r="E380" s="12" t="s">
        <v>35</v>
      </c>
      <c r="F380" s="12" t="s">
        <v>47</v>
      </c>
      <c r="G380" s="12"/>
      <c r="H380" s="12"/>
      <c r="I380" s="12"/>
      <c r="J380" s="12">
        <v>26</v>
      </c>
      <c r="K380" s="12">
        <v>406</v>
      </c>
      <c r="L380" s="8" t="str">
        <f>CONCATENATE(A380,"-",B380,"-",C380,"-",D380,"-",E380,"-",F380,"-",G380,"-",H380,"-",I380)</f>
        <v>A-02-02-02-008-007---</v>
      </c>
      <c r="M380" s="14" t="s">
        <v>419</v>
      </c>
      <c r="N380" s="11">
        <v>546905818</v>
      </c>
      <c r="O380" s="494"/>
      <c r="P380" s="457"/>
      <c r="Q380" s="457"/>
      <c r="R380" s="437" t="s">
        <v>44</v>
      </c>
      <c r="S380" s="411" t="s">
        <v>44</v>
      </c>
      <c r="T380" s="223" t="s">
        <v>440</v>
      </c>
      <c r="U380" s="223"/>
      <c r="V380" s="180" t="s">
        <v>935</v>
      </c>
      <c r="W380" s="180">
        <v>240</v>
      </c>
      <c r="X380" s="180"/>
      <c r="Y380" s="180"/>
      <c r="Z380" s="180"/>
      <c r="AA380" s="180"/>
      <c r="AB380" s="180"/>
      <c r="AC380" s="180"/>
      <c r="AD380" s="180"/>
      <c r="AE380" s="180"/>
    </row>
    <row r="381" spans="1:31" s="7" customFormat="1" x14ac:dyDescent="0.25">
      <c r="A381" s="196" t="s">
        <v>22</v>
      </c>
      <c r="B381" s="15" t="s">
        <v>29</v>
      </c>
      <c r="C381" s="15" t="s">
        <v>29</v>
      </c>
      <c r="D381" s="15" t="s">
        <v>29</v>
      </c>
      <c r="E381" s="15" t="s">
        <v>106</v>
      </c>
      <c r="F381" s="15"/>
      <c r="G381" s="15"/>
      <c r="H381" s="15"/>
      <c r="I381" s="15"/>
      <c r="J381" s="15">
        <v>26</v>
      </c>
      <c r="K381" s="15"/>
      <c r="L381" s="8" t="str">
        <f t="shared" ref="L381:L383" si="39">CONCATENATE(A381,"-",B381,"-",C381,"-",D381,"-",E381,"-",F381,"-",G381,"-",H381,"-",I381)</f>
        <v>A-02-02-02-009----</v>
      </c>
      <c r="M381" s="13" t="s">
        <v>142</v>
      </c>
      <c r="N381" s="10">
        <f>+N382</f>
        <v>207976649</v>
      </c>
      <c r="O381" s="494"/>
      <c r="P381" s="456"/>
      <c r="Q381" s="456"/>
      <c r="R381" s="436"/>
      <c r="S381" s="410"/>
      <c r="T381" s="221"/>
      <c r="U381" s="221"/>
      <c r="V381" s="179"/>
      <c r="W381" s="179"/>
      <c r="X381" s="179"/>
      <c r="Y381" s="179"/>
      <c r="Z381" s="179"/>
      <c r="AA381" s="179"/>
      <c r="AB381" s="179"/>
      <c r="AC381" s="179"/>
      <c r="AD381" s="179"/>
      <c r="AE381" s="179"/>
    </row>
    <row r="382" spans="1:31" s="7" customFormat="1" x14ac:dyDescent="0.25">
      <c r="A382" s="200" t="s">
        <v>22</v>
      </c>
      <c r="B382" s="12" t="s">
        <v>29</v>
      </c>
      <c r="C382" s="12" t="s">
        <v>29</v>
      </c>
      <c r="D382" s="12" t="s">
        <v>29</v>
      </c>
      <c r="E382" s="12" t="s">
        <v>106</v>
      </c>
      <c r="F382" s="12" t="s">
        <v>50</v>
      </c>
      <c r="G382" s="12"/>
      <c r="H382" s="12"/>
      <c r="I382" s="12"/>
      <c r="J382" s="15">
        <v>26</v>
      </c>
      <c r="K382" s="12"/>
      <c r="L382" s="8" t="str">
        <f t="shared" si="39"/>
        <v>A-02-02-02-009-002---</v>
      </c>
      <c r="M382" s="14" t="s">
        <v>369</v>
      </c>
      <c r="N382" s="10">
        <f>+N383</f>
        <v>207976649</v>
      </c>
      <c r="O382" s="494"/>
      <c r="P382" s="456"/>
      <c r="Q382" s="456"/>
      <c r="R382" s="436"/>
      <c r="S382" s="410"/>
      <c r="T382" s="221"/>
      <c r="U382" s="221"/>
      <c r="V382" s="179"/>
      <c r="W382" s="179"/>
      <c r="X382" s="179"/>
      <c r="Y382" s="179"/>
      <c r="Z382" s="179"/>
      <c r="AA382" s="179"/>
      <c r="AB382" s="179"/>
      <c r="AC382" s="179"/>
      <c r="AD382" s="179"/>
      <c r="AE382" s="179"/>
    </row>
    <row r="383" spans="1:31" ht="82.5" x14ac:dyDescent="0.25">
      <c r="A383" s="200" t="s">
        <v>22</v>
      </c>
      <c r="B383" s="12" t="s">
        <v>29</v>
      </c>
      <c r="C383" s="12" t="s">
        <v>29</v>
      </c>
      <c r="D383" s="12" t="s">
        <v>29</v>
      </c>
      <c r="E383" s="12" t="s">
        <v>106</v>
      </c>
      <c r="F383" s="12" t="s">
        <v>50</v>
      </c>
      <c r="G383" s="12"/>
      <c r="H383" s="12"/>
      <c r="I383" s="12"/>
      <c r="J383" s="12">
        <v>26</v>
      </c>
      <c r="K383" s="12">
        <v>407</v>
      </c>
      <c r="L383" s="8" t="str">
        <f t="shared" si="39"/>
        <v>A-02-02-02-009-002---</v>
      </c>
      <c r="M383" s="14" t="s">
        <v>143</v>
      </c>
      <c r="N383" s="11">
        <v>207976649</v>
      </c>
      <c r="O383" s="494"/>
      <c r="P383" s="457"/>
      <c r="Q383" s="457"/>
      <c r="R383" s="437" t="s">
        <v>28</v>
      </c>
      <c r="S383" s="412" t="s">
        <v>465</v>
      </c>
      <c r="T383" s="223" t="s">
        <v>453</v>
      </c>
      <c r="U383" s="223">
        <v>58</v>
      </c>
      <c r="V383" s="180" t="s">
        <v>935</v>
      </c>
      <c r="W383" s="180">
        <v>210</v>
      </c>
      <c r="X383" s="180" t="s">
        <v>455</v>
      </c>
      <c r="Y383" s="180" t="s">
        <v>455</v>
      </c>
      <c r="Z383" s="180" t="s">
        <v>455</v>
      </c>
      <c r="AA383" s="186">
        <v>43896</v>
      </c>
      <c r="AB383" s="180"/>
      <c r="AC383" s="180"/>
      <c r="AD383" s="180"/>
      <c r="AE383" s="180"/>
    </row>
    <row r="384" spans="1:31" s="7" customFormat="1" x14ac:dyDescent="0.25">
      <c r="A384" s="196" t="s">
        <v>22</v>
      </c>
      <c r="B384" s="15" t="s">
        <v>29</v>
      </c>
      <c r="C384" s="15" t="s">
        <v>29</v>
      </c>
      <c r="D384" s="15" t="s">
        <v>29</v>
      </c>
      <c r="E384" s="15" t="s">
        <v>152</v>
      </c>
      <c r="F384" s="15"/>
      <c r="G384" s="15"/>
      <c r="H384" s="15"/>
      <c r="I384" s="15"/>
      <c r="J384" s="15">
        <v>26</v>
      </c>
      <c r="K384" s="15"/>
      <c r="L384" s="8" t="str">
        <f t="shared" si="35"/>
        <v>A-02-02-02-010----</v>
      </c>
      <c r="M384" s="13" t="s">
        <v>153</v>
      </c>
      <c r="N384" s="10">
        <f t="shared" ref="N384" si="40">+N385</f>
        <v>1575185242</v>
      </c>
      <c r="O384" s="494"/>
      <c r="P384" s="456"/>
      <c r="Q384" s="456"/>
      <c r="R384" s="436"/>
      <c r="S384" s="410"/>
      <c r="T384" s="221"/>
      <c r="U384" s="221"/>
      <c r="V384" s="179"/>
      <c r="W384" s="179"/>
      <c r="X384" s="179"/>
      <c r="Y384" s="179"/>
      <c r="Z384" s="179"/>
      <c r="AA384" s="179"/>
      <c r="AB384" s="179"/>
      <c r="AC384" s="179"/>
      <c r="AD384" s="179"/>
      <c r="AE384" s="179"/>
    </row>
    <row r="385" spans="1:31" x14ac:dyDescent="0.25">
      <c r="A385" s="196" t="s">
        <v>22</v>
      </c>
      <c r="B385" s="15" t="s">
        <v>29</v>
      </c>
      <c r="C385" s="15" t="s">
        <v>29</v>
      </c>
      <c r="D385" s="15" t="s">
        <v>29</v>
      </c>
      <c r="E385" s="15" t="s">
        <v>152</v>
      </c>
      <c r="F385" s="12"/>
      <c r="G385" s="12"/>
      <c r="H385" s="12"/>
      <c r="I385" s="12"/>
      <c r="J385" s="15">
        <v>26</v>
      </c>
      <c r="K385" s="12"/>
      <c r="L385" s="8" t="str">
        <f t="shared" si="35"/>
        <v>A-02-02-02-010----</v>
      </c>
      <c r="M385" s="13" t="s">
        <v>26</v>
      </c>
      <c r="N385" s="10">
        <f t="shared" ref="N385" si="41">SUM(N386)</f>
        <v>1575185242</v>
      </c>
      <c r="O385" s="494"/>
      <c r="P385" s="456"/>
      <c r="Q385" s="456"/>
      <c r="R385" s="437"/>
      <c r="S385" s="411"/>
      <c r="T385" s="223"/>
      <c r="U385" s="223"/>
      <c r="V385" s="180"/>
      <c r="W385" s="180"/>
      <c r="X385" s="180"/>
      <c r="Y385" s="180"/>
      <c r="Z385" s="180"/>
      <c r="AA385" s="180"/>
      <c r="AB385" s="180"/>
      <c r="AC385" s="180"/>
      <c r="AD385" s="180"/>
      <c r="AE385" s="180"/>
    </row>
    <row r="386" spans="1:31" ht="33" x14ac:dyDescent="0.25">
      <c r="A386" s="196" t="s">
        <v>22</v>
      </c>
      <c r="B386" s="15" t="s">
        <v>29</v>
      </c>
      <c r="C386" s="15" t="s">
        <v>29</v>
      </c>
      <c r="D386" s="15" t="s">
        <v>29</v>
      </c>
      <c r="E386" s="15" t="s">
        <v>152</v>
      </c>
      <c r="F386" s="12"/>
      <c r="G386" s="12"/>
      <c r="H386" s="12"/>
      <c r="I386" s="12"/>
      <c r="J386" s="12">
        <v>26</v>
      </c>
      <c r="K386" s="12">
        <v>408</v>
      </c>
      <c r="L386" s="8" t="str">
        <f t="shared" si="35"/>
        <v>A-02-02-02-010----</v>
      </c>
      <c r="M386" s="14" t="s">
        <v>420</v>
      </c>
      <c r="N386" s="11">
        <v>1575185242</v>
      </c>
      <c r="O386" s="494"/>
      <c r="P386" s="457"/>
      <c r="Q386" s="457"/>
      <c r="R386" s="437" t="s">
        <v>44</v>
      </c>
      <c r="S386" s="411" t="s">
        <v>44</v>
      </c>
      <c r="T386" s="223" t="s">
        <v>457</v>
      </c>
      <c r="U386" s="223"/>
      <c r="V386" s="180"/>
      <c r="W386" s="180"/>
      <c r="X386" s="180"/>
      <c r="Y386" s="180"/>
      <c r="Z386" s="180"/>
      <c r="AA386" s="180"/>
      <c r="AB386" s="180"/>
      <c r="AC386" s="180"/>
      <c r="AD386" s="180"/>
      <c r="AE386" s="180"/>
    </row>
    <row r="387" spans="1:31" s="113" customFormat="1" ht="24.75" customHeight="1" x14ac:dyDescent="0.25">
      <c r="A387" s="204" t="s">
        <v>22</v>
      </c>
      <c r="B387" s="75" t="s">
        <v>25</v>
      </c>
      <c r="C387" s="75"/>
      <c r="D387" s="75"/>
      <c r="E387" s="75"/>
      <c r="F387" s="75"/>
      <c r="G387" s="75"/>
      <c r="H387" s="75"/>
      <c r="I387" s="75"/>
      <c r="J387" s="75"/>
      <c r="K387" s="75"/>
      <c r="L387" s="112" t="str">
        <f t="shared" si="35"/>
        <v>A-03-------</v>
      </c>
      <c r="M387" s="77" t="s">
        <v>160</v>
      </c>
      <c r="N387" s="78">
        <f t="shared" ref="N387:N388" si="42">+N388</f>
        <v>29040000000</v>
      </c>
      <c r="O387" s="496"/>
      <c r="P387" s="453"/>
      <c r="Q387" s="453"/>
      <c r="R387" s="432"/>
      <c r="S387" s="419"/>
      <c r="T387" s="222"/>
      <c r="U387" s="221"/>
      <c r="V387" s="184"/>
      <c r="W387" s="184"/>
      <c r="X387" s="184"/>
      <c r="Y387" s="184"/>
      <c r="Z387" s="184"/>
      <c r="AA387" s="184"/>
      <c r="AB387" s="184"/>
      <c r="AC387" s="184"/>
      <c r="AD387" s="184"/>
      <c r="AE387" s="184"/>
    </row>
    <row r="388" spans="1:31" s="73" customFormat="1" ht="17.25" x14ac:dyDescent="0.3">
      <c r="A388" s="205" t="s">
        <v>22</v>
      </c>
      <c r="B388" s="69" t="s">
        <v>25</v>
      </c>
      <c r="C388" s="69" t="s">
        <v>25</v>
      </c>
      <c r="D388" s="69"/>
      <c r="E388" s="69"/>
      <c r="F388" s="69"/>
      <c r="G388" s="69"/>
      <c r="H388" s="69"/>
      <c r="I388" s="69"/>
      <c r="J388" s="69"/>
      <c r="K388" s="69"/>
      <c r="L388" s="70" t="str">
        <f t="shared" si="35"/>
        <v>A-03-03------</v>
      </c>
      <c r="M388" s="71" t="s">
        <v>161</v>
      </c>
      <c r="N388" s="72">
        <f t="shared" si="42"/>
        <v>29040000000</v>
      </c>
      <c r="O388" s="497"/>
      <c r="P388" s="454"/>
      <c r="Q388" s="454"/>
      <c r="R388" s="433"/>
      <c r="S388" s="420"/>
      <c r="T388" s="221"/>
      <c r="U388" s="221"/>
      <c r="V388" s="178"/>
      <c r="W388" s="178"/>
      <c r="X388" s="178"/>
      <c r="Y388" s="178"/>
      <c r="Z388" s="178"/>
      <c r="AA388" s="178"/>
      <c r="AB388" s="178"/>
      <c r="AC388" s="178"/>
      <c r="AD388" s="178"/>
      <c r="AE388" s="178"/>
    </row>
    <row r="389" spans="1:31" s="65" customFormat="1" ht="15.75" x14ac:dyDescent="0.25">
      <c r="A389" s="206" t="s">
        <v>22</v>
      </c>
      <c r="B389" s="114" t="s">
        <v>25</v>
      </c>
      <c r="C389" s="114" t="s">
        <v>25</v>
      </c>
      <c r="D389" s="114" t="s">
        <v>24</v>
      </c>
      <c r="E389" s="114"/>
      <c r="F389" s="114"/>
      <c r="G389" s="114"/>
      <c r="H389" s="114"/>
      <c r="I389" s="114"/>
      <c r="J389" s="114"/>
      <c r="K389" s="114"/>
      <c r="L389" s="115" t="str">
        <f t="shared" si="35"/>
        <v>A-03-03-01-----</v>
      </c>
      <c r="M389" s="116" t="s">
        <v>162</v>
      </c>
      <c r="N389" s="117">
        <f>+N390+N421+N424+N430</f>
        <v>29040000000</v>
      </c>
      <c r="O389" s="498"/>
      <c r="P389" s="455"/>
      <c r="Q389" s="455"/>
      <c r="R389" s="434"/>
      <c r="S389" s="421"/>
      <c r="T389" s="221"/>
      <c r="U389" s="221"/>
      <c r="V389" s="174"/>
      <c r="W389" s="174"/>
      <c r="X389" s="174"/>
      <c r="Y389" s="174"/>
      <c r="Z389" s="174"/>
      <c r="AA389" s="174"/>
      <c r="AB389" s="174"/>
      <c r="AC389" s="174"/>
      <c r="AD389" s="174"/>
      <c r="AE389" s="174"/>
    </row>
    <row r="390" spans="1:31" s="7" customFormat="1" x14ac:dyDescent="0.25">
      <c r="A390" s="195" t="s">
        <v>22</v>
      </c>
      <c r="B390" s="66" t="s">
        <v>25</v>
      </c>
      <c r="C390" s="66" t="s">
        <v>25</v>
      </c>
      <c r="D390" s="66" t="s">
        <v>24</v>
      </c>
      <c r="E390" s="66" t="s">
        <v>163</v>
      </c>
      <c r="F390" s="66"/>
      <c r="G390" s="66"/>
      <c r="H390" s="66"/>
      <c r="I390" s="66"/>
      <c r="J390" s="66">
        <v>10</v>
      </c>
      <c r="K390" s="66"/>
      <c r="L390" s="67" t="str">
        <f t="shared" si="35"/>
        <v>A-03-03-01-017----</v>
      </c>
      <c r="M390" s="13" t="s">
        <v>164</v>
      </c>
      <c r="N390" s="10">
        <f>SUM(N391:N404)</f>
        <v>25750000000</v>
      </c>
      <c r="O390" s="494"/>
      <c r="P390" s="456"/>
      <c r="Q390" s="456"/>
      <c r="R390" s="435"/>
      <c r="S390" s="409"/>
      <c r="T390" s="221"/>
      <c r="U390" s="221"/>
      <c r="V390" s="179"/>
      <c r="W390" s="179"/>
      <c r="X390" s="179"/>
      <c r="Y390" s="179"/>
      <c r="Z390" s="179"/>
      <c r="AA390" s="179"/>
      <c r="AB390" s="179"/>
      <c r="AC390" s="179"/>
      <c r="AD390" s="179"/>
      <c r="AE390" s="179"/>
    </row>
    <row r="391" spans="1:31" ht="25.5" x14ac:dyDescent="0.25">
      <c r="A391" s="195" t="s">
        <v>22</v>
      </c>
      <c r="B391" s="66" t="s">
        <v>25</v>
      </c>
      <c r="C391" s="66" t="s">
        <v>25</v>
      </c>
      <c r="D391" s="66" t="s">
        <v>24</v>
      </c>
      <c r="E391" s="66" t="s">
        <v>163</v>
      </c>
      <c r="F391" s="12"/>
      <c r="G391" s="12"/>
      <c r="H391" s="12"/>
      <c r="I391" s="12"/>
      <c r="J391" s="12">
        <v>10</v>
      </c>
      <c r="K391" s="12">
        <v>501</v>
      </c>
      <c r="L391" s="8" t="str">
        <f t="shared" si="35"/>
        <v>A-03-03-01-017----</v>
      </c>
      <c r="M391" s="14" t="s">
        <v>165</v>
      </c>
      <c r="N391" s="11">
        <v>750000000</v>
      </c>
      <c r="O391" s="494"/>
      <c r="P391" s="457"/>
      <c r="Q391" s="457"/>
      <c r="R391" s="437" t="s">
        <v>28</v>
      </c>
      <c r="S391" s="411" t="s">
        <v>472</v>
      </c>
      <c r="T391" s="223" t="s">
        <v>439</v>
      </c>
      <c r="U391" s="223">
        <v>59</v>
      </c>
      <c r="V391" s="180" t="s">
        <v>919</v>
      </c>
      <c r="W391" s="180">
        <v>270</v>
      </c>
      <c r="X391" s="180" t="s">
        <v>455</v>
      </c>
      <c r="Y391" s="180" t="s">
        <v>455</v>
      </c>
      <c r="Z391" s="180" t="s">
        <v>455</v>
      </c>
      <c r="AA391" s="186">
        <v>43882</v>
      </c>
      <c r="AB391" s="180"/>
      <c r="AC391" s="180"/>
      <c r="AD391" s="180"/>
      <c r="AE391" s="180"/>
    </row>
    <row r="392" spans="1:31" ht="25.5" x14ac:dyDescent="0.25">
      <c r="A392" s="195" t="s">
        <v>22</v>
      </c>
      <c r="B392" s="66" t="s">
        <v>25</v>
      </c>
      <c r="C392" s="66" t="s">
        <v>25</v>
      </c>
      <c r="D392" s="66" t="s">
        <v>24</v>
      </c>
      <c r="E392" s="66" t="s">
        <v>163</v>
      </c>
      <c r="F392" s="12"/>
      <c r="G392" s="12"/>
      <c r="H392" s="12"/>
      <c r="I392" s="12"/>
      <c r="J392" s="12">
        <v>10</v>
      </c>
      <c r="K392" s="12">
        <v>502</v>
      </c>
      <c r="L392" s="8" t="str">
        <f t="shared" si="35"/>
        <v>A-03-03-01-017----</v>
      </c>
      <c r="M392" s="14" t="s">
        <v>166</v>
      </c>
      <c r="N392" s="11">
        <v>1700000000</v>
      </c>
      <c r="O392" s="494"/>
      <c r="P392" s="457"/>
      <c r="Q392" s="457"/>
      <c r="R392" s="437" t="s">
        <v>28</v>
      </c>
      <c r="S392" s="411" t="s">
        <v>472</v>
      </c>
      <c r="T392" s="223" t="s">
        <v>439</v>
      </c>
      <c r="U392" s="223">
        <v>59</v>
      </c>
      <c r="V392" s="180" t="s">
        <v>919</v>
      </c>
      <c r="W392" s="180">
        <v>270</v>
      </c>
      <c r="X392" s="180" t="s">
        <v>455</v>
      </c>
      <c r="Y392" s="180" t="s">
        <v>455</v>
      </c>
      <c r="Z392" s="180" t="s">
        <v>455</v>
      </c>
      <c r="AA392" s="186">
        <v>43882</v>
      </c>
      <c r="AB392" s="180"/>
      <c r="AC392" s="180"/>
      <c r="AD392" s="180"/>
      <c r="AE392" s="180"/>
    </row>
    <row r="393" spans="1:31" ht="25.5" x14ac:dyDescent="0.25">
      <c r="A393" s="195" t="s">
        <v>22</v>
      </c>
      <c r="B393" s="66" t="s">
        <v>25</v>
      </c>
      <c r="C393" s="66" t="s">
        <v>25</v>
      </c>
      <c r="D393" s="66" t="s">
        <v>24</v>
      </c>
      <c r="E393" s="66" t="s">
        <v>163</v>
      </c>
      <c r="F393" s="12"/>
      <c r="G393" s="12"/>
      <c r="H393" s="12"/>
      <c r="I393" s="12"/>
      <c r="J393" s="12">
        <v>10</v>
      </c>
      <c r="K393" s="12">
        <v>503</v>
      </c>
      <c r="L393" s="8" t="str">
        <f t="shared" si="35"/>
        <v>A-03-03-01-017----</v>
      </c>
      <c r="M393" s="14" t="s">
        <v>167</v>
      </c>
      <c r="N393" s="11">
        <v>62000000</v>
      </c>
      <c r="O393" s="494"/>
      <c r="P393" s="457"/>
      <c r="Q393" s="457"/>
      <c r="R393" s="437" t="s">
        <v>28</v>
      </c>
      <c r="S393" s="411" t="s">
        <v>472</v>
      </c>
      <c r="T393" s="223" t="s">
        <v>466</v>
      </c>
      <c r="U393" s="223">
        <v>60</v>
      </c>
      <c r="V393" s="393" t="s">
        <v>1068</v>
      </c>
      <c r="W393" s="393">
        <v>180</v>
      </c>
      <c r="X393" s="180"/>
      <c r="Y393" s="180"/>
      <c r="Z393" s="180"/>
      <c r="AA393" s="180"/>
      <c r="AB393" s="180"/>
      <c r="AC393" s="180"/>
      <c r="AD393" s="180"/>
      <c r="AE393" s="180"/>
    </row>
    <row r="394" spans="1:31" x14ac:dyDescent="0.25">
      <c r="A394" s="195" t="s">
        <v>22</v>
      </c>
      <c r="B394" s="66" t="s">
        <v>25</v>
      </c>
      <c r="C394" s="66" t="s">
        <v>25</v>
      </c>
      <c r="D394" s="66" t="s">
        <v>24</v>
      </c>
      <c r="E394" s="66" t="s">
        <v>163</v>
      </c>
      <c r="F394" s="12"/>
      <c r="G394" s="12"/>
      <c r="H394" s="12"/>
      <c r="I394" s="12"/>
      <c r="J394" s="12">
        <v>10</v>
      </c>
      <c r="K394" s="12">
        <v>504</v>
      </c>
      <c r="L394" s="8" t="str">
        <f t="shared" si="35"/>
        <v>A-03-03-01-017----</v>
      </c>
      <c r="M394" s="14" t="s">
        <v>1002</v>
      </c>
      <c r="N394" s="11">
        <v>45000000</v>
      </c>
      <c r="O394" s="494"/>
      <c r="P394" s="457"/>
      <c r="Q394" s="457"/>
      <c r="R394" s="437" t="s">
        <v>28</v>
      </c>
      <c r="S394" s="411" t="s">
        <v>465</v>
      </c>
      <c r="T394" s="223" t="s">
        <v>453</v>
      </c>
      <c r="U394" s="223">
        <v>61</v>
      </c>
      <c r="V394" s="393" t="s">
        <v>946</v>
      </c>
      <c r="W394" s="393">
        <v>270</v>
      </c>
      <c r="X394" s="180" t="s">
        <v>455</v>
      </c>
      <c r="Y394" s="180" t="s">
        <v>455</v>
      </c>
      <c r="Z394" s="180" t="s">
        <v>455</v>
      </c>
      <c r="AA394" s="180"/>
      <c r="AB394" s="180"/>
      <c r="AC394" s="180"/>
      <c r="AD394" s="180"/>
      <c r="AE394" s="180"/>
    </row>
    <row r="395" spans="1:31" x14ac:dyDescent="0.25">
      <c r="A395" s="195" t="s">
        <v>22</v>
      </c>
      <c r="B395" s="66" t="s">
        <v>25</v>
      </c>
      <c r="C395" s="66" t="s">
        <v>25</v>
      </c>
      <c r="D395" s="66" t="s">
        <v>24</v>
      </c>
      <c r="E395" s="66" t="s">
        <v>163</v>
      </c>
      <c r="F395" s="12"/>
      <c r="G395" s="12"/>
      <c r="H395" s="12"/>
      <c r="I395" s="12"/>
      <c r="J395" s="12">
        <v>10</v>
      </c>
      <c r="K395" s="12">
        <v>535</v>
      </c>
      <c r="L395" s="8" t="str">
        <f t="shared" si="35"/>
        <v>A-03-03-01-017----</v>
      </c>
      <c r="M395" s="14" t="s">
        <v>1003</v>
      </c>
      <c r="N395" s="11">
        <v>45000000</v>
      </c>
      <c r="O395" s="494"/>
      <c r="P395" s="457"/>
      <c r="Q395" s="457"/>
      <c r="R395" s="437" t="s">
        <v>28</v>
      </c>
      <c r="S395" s="411" t="s">
        <v>465</v>
      </c>
      <c r="T395" s="223" t="s">
        <v>453</v>
      </c>
      <c r="U395" s="223">
        <v>61</v>
      </c>
      <c r="V395" s="393" t="s">
        <v>946</v>
      </c>
      <c r="W395" s="393">
        <v>270</v>
      </c>
      <c r="X395" s="180" t="s">
        <v>455</v>
      </c>
      <c r="Y395" s="180" t="s">
        <v>455</v>
      </c>
      <c r="Z395" s="180" t="s">
        <v>455</v>
      </c>
      <c r="AA395" s="180"/>
      <c r="AB395" s="180"/>
      <c r="AC395" s="180"/>
      <c r="AD395" s="180"/>
      <c r="AE395" s="180"/>
    </row>
    <row r="396" spans="1:31" x14ac:dyDescent="0.25">
      <c r="A396" s="195" t="s">
        <v>22</v>
      </c>
      <c r="B396" s="66" t="s">
        <v>25</v>
      </c>
      <c r="C396" s="66" t="s">
        <v>25</v>
      </c>
      <c r="D396" s="66" t="s">
        <v>24</v>
      </c>
      <c r="E396" s="66" t="s">
        <v>163</v>
      </c>
      <c r="F396" s="12"/>
      <c r="G396" s="12"/>
      <c r="H396" s="12"/>
      <c r="I396" s="12"/>
      <c r="J396" s="12">
        <v>10</v>
      </c>
      <c r="K396" s="12">
        <v>505</v>
      </c>
      <c r="L396" s="8" t="str">
        <f t="shared" si="35"/>
        <v>A-03-03-01-017----</v>
      </c>
      <c r="M396" s="14" t="s">
        <v>168</v>
      </c>
      <c r="N396" s="11">
        <v>1200000000</v>
      </c>
      <c r="O396" s="494"/>
      <c r="P396" s="457"/>
      <c r="Q396" s="457"/>
      <c r="R396" s="437" t="s">
        <v>28</v>
      </c>
      <c r="S396" s="411" t="s">
        <v>48</v>
      </c>
      <c r="T396" s="223" t="s">
        <v>462</v>
      </c>
      <c r="U396" s="223">
        <v>62</v>
      </c>
      <c r="V396" s="180" t="s">
        <v>924</v>
      </c>
      <c r="W396" s="180">
        <v>120</v>
      </c>
      <c r="X396" s="180" t="s">
        <v>455</v>
      </c>
      <c r="Y396" s="180" t="s">
        <v>455</v>
      </c>
      <c r="Z396" s="180" t="s">
        <v>455</v>
      </c>
      <c r="AA396" s="186">
        <v>43921</v>
      </c>
      <c r="AB396" s="180"/>
      <c r="AC396" s="180"/>
      <c r="AD396" s="180"/>
      <c r="AE396" s="180"/>
    </row>
    <row r="397" spans="1:31" x14ac:dyDescent="0.25">
      <c r="A397" s="195" t="s">
        <v>22</v>
      </c>
      <c r="B397" s="66" t="s">
        <v>25</v>
      </c>
      <c r="C397" s="66" t="s">
        <v>25</v>
      </c>
      <c r="D397" s="66" t="s">
        <v>24</v>
      </c>
      <c r="E397" s="66" t="s">
        <v>163</v>
      </c>
      <c r="F397" s="12"/>
      <c r="G397" s="12"/>
      <c r="H397" s="12"/>
      <c r="I397" s="12"/>
      <c r="J397" s="12">
        <v>10</v>
      </c>
      <c r="K397" s="12">
        <v>506</v>
      </c>
      <c r="L397" s="8" t="str">
        <f t="shared" si="35"/>
        <v>A-03-03-01-017----</v>
      </c>
      <c r="M397" s="14" t="s">
        <v>999</v>
      </c>
      <c r="N397" s="11">
        <v>500000000</v>
      </c>
      <c r="O397" s="494"/>
      <c r="P397" s="457"/>
      <c r="Q397" s="457"/>
      <c r="R397" s="437" t="s">
        <v>28</v>
      </c>
      <c r="S397" s="411" t="s">
        <v>469</v>
      </c>
      <c r="T397" s="223" t="s">
        <v>948</v>
      </c>
      <c r="U397" s="223">
        <v>63</v>
      </c>
      <c r="V397" s="180" t="s">
        <v>916</v>
      </c>
      <c r="W397" s="180">
        <v>60</v>
      </c>
      <c r="X397" s="180" t="s">
        <v>455</v>
      </c>
      <c r="Y397" s="180" t="s">
        <v>455</v>
      </c>
      <c r="Z397" s="180" t="s">
        <v>455</v>
      </c>
      <c r="AA397" s="186">
        <v>43959</v>
      </c>
      <c r="AB397" s="180"/>
      <c r="AC397" s="180"/>
      <c r="AD397" s="180"/>
      <c r="AE397" s="180"/>
    </row>
    <row r="398" spans="1:31" ht="33" x14ac:dyDescent="0.25">
      <c r="A398" s="195" t="s">
        <v>22</v>
      </c>
      <c r="B398" s="66" t="s">
        <v>25</v>
      </c>
      <c r="C398" s="66" t="s">
        <v>25</v>
      </c>
      <c r="D398" s="66" t="s">
        <v>24</v>
      </c>
      <c r="E398" s="66" t="s">
        <v>163</v>
      </c>
      <c r="F398" s="12"/>
      <c r="G398" s="12"/>
      <c r="H398" s="12"/>
      <c r="I398" s="12"/>
      <c r="J398" s="12">
        <v>10</v>
      </c>
      <c r="K398" s="12">
        <v>507</v>
      </c>
      <c r="L398" s="8" t="str">
        <f t="shared" si="35"/>
        <v>A-03-03-01-017----</v>
      </c>
      <c r="M398" s="14" t="s">
        <v>170</v>
      </c>
      <c r="N398" s="11">
        <v>80000000</v>
      </c>
      <c r="O398" s="494"/>
      <c r="P398" s="457"/>
      <c r="Q398" s="457"/>
      <c r="R398" s="437" t="s">
        <v>28</v>
      </c>
      <c r="S398" s="411" t="s">
        <v>465</v>
      </c>
      <c r="T398" s="223" t="s">
        <v>440</v>
      </c>
      <c r="U398" s="223">
        <v>64</v>
      </c>
      <c r="V398" s="180" t="s">
        <v>914</v>
      </c>
      <c r="W398" s="180">
        <v>150</v>
      </c>
      <c r="X398" s="180" t="s">
        <v>455</v>
      </c>
      <c r="Y398" s="180" t="s">
        <v>455</v>
      </c>
      <c r="Z398" s="180" t="s">
        <v>455</v>
      </c>
      <c r="AA398" s="186">
        <v>43889</v>
      </c>
      <c r="AB398" s="180"/>
      <c r="AC398" s="180"/>
      <c r="AD398" s="180"/>
      <c r="AE398" s="180"/>
    </row>
    <row r="399" spans="1:31" ht="33" x14ac:dyDescent="0.25">
      <c r="A399" s="195" t="s">
        <v>22</v>
      </c>
      <c r="B399" s="66" t="s">
        <v>25</v>
      </c>
      <c r="C399" s="66" t="s">
        <v>25</v>
      </c>
      <c r="D399" s="66" t="s">
        <v>24</v>
      </c>
      <c r="E399" s="66" t="s">
        <v>163</v>
      </c>
      <c r="F399" s="12"/>
      <c r="G399" s="12"/>
      <c r="H399" s="12"/>
      <c r="I399" s="12"/>
      <c r="J399" s="12">
        <v>10</v>
      </c>
      <c r="K399" s="12">
        <v>508</v>
      </c>
      <c r="L399" s="8" t="str">
        <f t="shared" si="35"/>
        <v>A-03-03-01-017----</v>
      </c>
      <c r="M399" s="14" t="s">
        <v>402</v>
      </c>
      <c r="N399" s="11">
        <v>180000000</v>
      </c>
      <c r="O399" s="494"/>
      <c r="P399" s="457"/>
      <c r="Q399" s="457"/>
      <c r="R399" s="437" t="s">
        <v>28</v>
      </c>
      <c r="S399" s="411" t="s">
        <v>48</v>
      </c>
      <c r="T399" s="223" t="s">
        <v>468</v>
      </c>
      <c r="U399" s="223">
        <v>4</v>
      </c>
      <c r="V399" s="180" t="s">
        <v>914</v>
      </c>
      <c r="W399" s="180">
        <v>45</v>
      </c>
      <c r="X399" s="180" t="s">
        <v>455</v>
      </c>
      <c r="Y399" s="180" t="s">
        <v>455</v>
      </c>
      <c r="Z399" s="180" t="s">
        <v>455</v>
      </c>
      <c r="AA399" s="186">
        <v>43893</v>
      </c>
      <c r="AB399" s="180"/>
      <c r="AC399" s="180"/>
      <c r="AD399" s="180"/>
      <c r="AE399" s="180"/>
    </row>
    <row r="400" spans="1:31" ht="33" x14ac:dyDescent="0.25">
      <c r="A400" s="195" t="s">
        <v>22</v>
      </c>
      <c r="B400" s="66" t="s">
        <v>25</v>
      </c>
      <c r="C400" s="66" t="s">
        <v>25</v>
      </c>
      <c r="D400" s="66" t="s">
        <v>24</v>
      </c>
      <c r="E400" s="66" t="s">
        <v>163</v>
      </c>
      <c r="F400" s="12"/>
      <c r="G400" s="12"/>
      <c r="H400" s="12"/>
      <c r="I400" s="12"/>
      <c r="J400" s="12">
        <v>10</v>
      </c>
      <c r="K400" s="12">
        <v>509</v>
      </c>
      <c r="L400" s="8" t="str">
        <f t="shared" si="35"/>
        <v>A-03-03-01-017----</v>
      </c>
      <c r="M400" s="14" t="s">
        <v>403</v>
      </c>
      <c r="N400" s="11">
        <v>40000000</v>
      </c>
      <c r="O400" s="494"/>
      <c r="P400" s="457"/>
      <c r="Q400" s="457"/>
      <c r="R400" s="437" t="s">
        <v>28</v>
      </c>
      <c r="S400" s="411" t="s">
        <v>48</v>
      </c>
      <c r="T400" s="223" t="s">
        <v>442</v>
      </c>
      <c r="U400" s="223">
        <v>4</v>
      </c>
      <c r="V400" s="180" t="s">
        <v>914</v>
      </c>
      <c r="W400" s="180">
        <v>45</v>
      </c>
      <c r="X400" s="180" t="s">
        <v>455</v>
      </c>
      <c r="Y400" s="180" t="s">
        <v>455</v>
      </c>
      <c r="Z400" s="180" t="s">
        <v>455</v>
      </c>
      <c r="AA400" s="186">
        <v>43893</v>
      </c>
      <c r="AB400" s="180"/>
      <c r="AC400" s="180"/>
      <c r="AD400" s="180"/>
      <c r="AE400" s="180"/>
    </row>
    <row r="401" spans="1:31" x14ac:dyDescent="0.25">
      <c r="A401" s="195" t="s">
        <v>22</v>
      </c>
      <c r="B401" s="66" t="s">
        <v>25</v>
      </c>
      <c r="C401" s="66" t="s">
        <v>25</v>
      </c>
      <c r="D401" s="66" t="s">
        <v>24</v>
      </c>
      <c r="E401" s="66" t="s">
        <v>163</v>
      </c>
      <c r="F401" s="12"/>
      <c r="G401" s="12"/>
      <c r="H401" s="12"/>
      <c r="I401" s="12"/>
      <c r="J401" s="12">
        <v>10</v>
      </c>
      <c r="K401" s="12">
        <v>510</v>
      </c>
      <c r="L401" s="8" t="str">
        <f t="shared" si="35"/>
        <v>A-03-03-01-017----</v>
      </c>
      <c r="M401" s="14" t="s">
        <v>171</v>
      </c>
      <c r="N401" s="11">
        <v>20000000</v>
      </c>
      <c r="O401" s="494"/>
      <c r="P401" s="457"/>
      <c r="Q401" s="457"/>
      <c r="R401" s="437" t="s">
        <v>28</v>
      </c>
      <c r="S401" s="412" t="s">
        <v>28</v>
      </c>
      <c r="T401" s="223" t="s">
        <v>457</v>
      </c>
      <c r="U401" s="223"/>
      <c r="V401" s="180"/>
      <c r="W401" s="180"/>
      <c r="X401" s="180"/>
      <c r="Y401" s="180"/>
      <c r="Z401" s="180"/>
      <c r="AA401" s="180"/>
      <c r="AB401" s="180"/>
      <c r="AC401" s="180"/>
      <c r="AD401" s="180"/>
      <c r="AE401" s="180"/>
    </row>
    <row r="402" spans="1:31" ht="25.5" x14ac:dyDescent="0.25">
      <c r="A402" s="195" t="s">
        <v>22</v>
      </c>
      <c r="B402" s="66" t="s">
        <v>25</v>
      </c>
      <c r="C402" s="66" t="s">
        <v>25</v>
      </c>
      <c r="D402" s="66" t="s">
        <v>24</v>
      </c>
      <c r="E402" s="66" t="s">
        <v>163</v>
      </c>
      <c r="F402" s="12"/>
      <c r="G402" s="12"/>
      <c r="H402" s="12"/>
      <c r="I402" s="12"/>
      <c r="J402" s="12">
        <v>10</v>
      </c>
      <c r="K402" s="12">
        <v>511</v>
      </c>
      <c r="L402" s="8" t="str">
        <f t="shared" si="35"/>
        <v>A-03-03-01-017----</v>
      </c>
      <c r="M402" s="14" t="s">
        <v>1000</v>
      </c>
      <c r="N402" s="11">
        <v>294565837.5</v>
      </c>
      <c r="O402" s="494"/>
      <c r="P402" s="457"/>
      <c r="Q402" s="457"/>
      <c r="R402" s="437" t="s">
        <v>125</v>
      </c>
      <c r="S402" s="411" t="s">
        <v>467</v>
      </c>
      <c r="T402" s="223" t="s">
        <v>453</v>
      </c>
      <c r="U402" s="223">
        <v>67</v>
      </c>
      <c r="V402" s="393" t="s">
        <v>928</v>
      </c>
      <c r="W402" s="393">
        <v>270</v>
      </c>
      <c r="X402" s="180" t="s">
        <v>455</v>
      </c>
      <c r="Y402" s="180" t="s">
        <v>932</v>
      </c>
      <c r="Z402" s="180"/>
      <c r="AA402" s="180"/>
      <c r="AB402" s="180"/>
      <c r="AC402" s="180"/>
      <c r="AD402" s="180"/>
      <c r="AE402" s="180"/>
    </row>
    <row r="403" spans="1:31" ht="25.5" x14ac:dyDescent="0.25">
      <c r="A403" s="195" t="s">
        <v>22</v>
      </c>
      <c r="B403" s="66" t="s">
        <v>25</v>
      </c>
      <c r="C403" s="66" t="s">
        <v>25</v>
      </c>
      <c r="D403" s="66" t="s">
        <v>24</v>
      </c>
      <c r="E403" s="66" t="s">
        <v>163</v>
      </c>
      <c r="F403" s="12"/>
      <c r="G403" s="12"/>
      <c r="H403" s="12"/>
      <c r="I403" s="12"/>
      <c r="J403" s="12">
        <v>10</v>
      </c>
      <c r="K403" s="12">
        <v>534</v>
      </c>
      <c r="L403" s="8" t="str">
        <f t="shared" si="35"/>
        <v>A-03-03-01-017----</v>
      </c>
      <c r="M403" s="14" t="s">
        <v>1001</v>
      </c>
      <c r="N403" s="11">
        <v>98188612.5</v>
      </c>
      <c r="O403" s="494"/>
      <c r="P403" s="457"/>
      <c r="Q403" s="457"/>
      <c r="R403" s="437" t="s">
        <v>125</v>
      </c>
      <c r="S403" s="411" t="s">
        <v>467</v>
      </c>
      <c r="T403" s="223" t="s">
        <v>453</v>
      </c>
      <c r="U403" s="223">
        <v>67</v>
      </c>
      <c r="V403" s="180" t="s">
        <v>928</v>
      </c>
      <c r="W403" s="180">
        <v>360</v>
      </c>
      <c r="X403" s="180" t="s">
        <v>455</v>
      </c>
      <c r="Y403" s="180" t="s">
        <v>932</v>
      </c>
      <c r="Z403" s="180"/>
      <c r="AA403" s="180"/>
      <c r="AB403" s="180"/>
      <c r="AC403" s="180"/>
      <c r="AD403" s="180"/>
      <c r="AE403" s="180"/>
    </row>
    <row r="404" spans="1:31" x14ac:dyDescent="0.25">
      <c r="A404" s="195" t="s">
        <v>22</v>
      </c>
      <c r="B404" s="66" t="s">
        <v>25</v>
      </c>
      <c r="C404" s="66" t="s">
        <v>25</v>
      </c>
      <c r="D404" s="66" t="s">
        <v>24</v>
      </c>
      <c r="E404" s="66" t="s">
        <v>163</v>
      </c>
      <c r="F404" s="12"/>
      <c r="G404" s="12"/>
      <c r="H404" s="12"/>
      <c r="I404" s="12"/>
      <c r="J404" s="15">
        <v>10</v>
      </c>
      <c r="K404" s="12"/>
      <c r="L404" s="8" t="str">
        <f t="shared" si="35"/>
        <v>A-03-03-01-017----</v>
      </c>
      <c r="M404" s="13" t="s">
        <v>26</v>
      </c>
      <c r="N404" s="10">
        <f>SUM(N405:N420)</f>
        <v>20735245550</v>
      </c>
      <c r="O404" s="494"/>
      <c r="P404" s="456"/>
      <c r="Q404" s="456"/>
      <c r="R404" s="437"/>
      <c r="S404" s="411"/>
      <c r="T404" s="223"/>
      <c r="U404" s="223"/>
      <c r="V404" s="180"/>
      <c r="W404" s="180"/>
      <c r="X404" s="180"/>
      <c r="Y404" s="180"/>
      <c r="Z404" s="180"/>
      <c r="AA404" s="180"/>
      <c r="AB404" s="180"/>
      <c r="AC404" s="180"/>
      <c r="AD404" s="180"/>
      <c r="AE404" s="180"/>
    </row>
    <row r="405" spans="1:31" x14ac:dyDescent="0.25">
      <c r="A405" s="195" t="s">
        <v>22</v>
      </c>
      <c r="B405" s="66" t="s">
        <v>25</v>
      </c>
      <c r="C405" s="66" t="s">
        <v>25</v>
      </c>
      <c r="D405" s="66" t="s">
        <v>24</v>
      </c>
      <c r="E405" s="66" t="s">
        <v>163</v>
      </c>
      <c r="F405" s="12"/>
      <c r="G405" s="12"/>
      <c r="H405" s="12"/>
      <c r="I405" s="12"/>
      <c r="J405" s="12">
        <v>10</v>
      </c>
      <c r="K405" s="12">
        <v>512</v>
      </c>
      <c r="L405" s="8" t="str">
        <f t="shared" si="35"/>
        <v>A-03-03-01-017----</v>
      </c>
      <c r="M405" s="14" t="s">
        <v>173</v>
      </c>
      <c r="N405" s="11">
        <v>260000000</v>
      </c>
      <c r="O405" s="494"/>
      <c r="P405" s="457"/>
      <c r="Q405" s="457"/>
      <c r="R405" s="437" t="s">
        <v>28</v>
      </c>
      <c r="S405" s="411" t="s">
        <v>44</v>
      </c>
      <c r="T405" s="223" t="s">
        <v>440</v>
      </c>
      <c r="U405" s="223"/>
      <c r="V405" s="180" t="s">
        <v>946</v>
      </c>
      <c r="W405" s="180">
        <v>270</v>
      </c>
      <c r="X405" s="180"/>
      <c r="Y405" s="180"/>
      <c r="Z405" s="180"/>
      <c r="AA405" s="180"/>
      <c r="AB405" s="180"/>
      <c r="AC405" s="180"/>
      <c r="AD405" s="180"/>
      <c r="AE405" s="180"/>
    </row>
    <row r="406" spans="1:31" x14ac:dyDescent="0.25">
      <c r="A406" s="195" t="s">
        <v>22</v>
      </c>
      <c r="B406" s="66" t="s">
        <v>25</v>
      </c>
      <c r="C406" s="66" t="s">
        <v>25</v>
      </c>
      <c r="D406" s="66" t="s">
        <v>24</v>
      </c>
      <c r="E406" s="66" t="s">
        <v>163</v>
      </c>
      <c r="F406" s="12"/>
      <c r="G406" s="12"/>
      <c r="H406" s="12"/>
      <c r="I406" s="12"/>
      <c r="J406" s="12">
        <v>10</v>
      </c>
      <c r="K406" s="12">
        <v>513</v>
      </c>
      <c r="L406" s="8" t="str">
        <f t="shared" si="35"/>
        <v>A-03-03-01-017----</v>
      </c>
      <c r="M406" s="14" t="s">
        <v>174</v>
      </c>
      <c r="N406" s="11">
        <v>30000000</v>
      </c>
      <c r="O406" s="494"/>
      <c r="P406" s="457"/>
      <c r="Q406" s="457"/>
      <c r="R406" s="437" t="s">
        <v>28</v>
      </c>
      <c r="S406" s="411" t="s">
        <v>44</v>
      </c>
      <c r="T406" s="223" t="s">
        <v>440</v>
      </c>
      <c r="U406" s="223"/>
      <c r="V406" s="180" t="s">
        <v>946</v>
      </c>
      <c r="W406" s="180">
        <v>270</v>
      </c>
      <c r="X406" s="180"/>
      <c r="Y406" s="180"/>
      <c r="Z406" s="180"/>
      <c r="AA406" s="180"/>
      <c r="AB406" s="180"/>
      <c r="AC406" s="180"/>
      <c r="AD406" s="180"/>
      <c r="AE406" s="180"/>
    </row>
    <row r="407" spans="1:31" x14ac:dyDescent="0.25">
      <c r="A407" s="195" t="s">
        <v>22</v>
      </c>
      <c r="B407" s="66" t="s">
        <v>25</v>
      </c>
      <c r="C407" s="66" t="s">
        <v>25</v>
      </c>
      <c r="D407" s="66" t="s">
        <v>24</v>
      </c>
      <c r="E407" s="66" t="s">
        <v>163</v>
      </c>
      <c r="F407" s="12"/>
      <c r="G407" s="12"/>
      <c r="H407" s="12"/>
      <c r="I407" s="12"/>
      <c r="J407" s="12">
        <v>10</v>
      </c>
      <c r="K407" s="12">
        <v>514</v>
      </c>
      <c r="L407" s="8" t="str">
        <f t="shared" si="35"/>
        <v>A-03-03-01-017----</v>
      </c>
      <c r="M407" s="14" t="s">
        <v>175</v>
      </c>
      <c r="N407" s="11">
        <v>70000000</v>
      </c>
      <c r="O407" s="494"/>
      <c r="P407" s="457"/>
      <c r="Q407" s="457"/>
      <c r="R407" s="437" t="s">
        <v>28</v>
      </c>
      <c r="S407" s="411" t="s">
        <v>44</v>
      </c>
      <c r="T407" s="223" t="s">
        <v>440</v>
      </c>
      <c r="U407" s="223"/>
      <c r="V407" s="180" t="s">
        <v>946</v>
      </c>
      <c r="W407" s="180">
        <v>270</v>
      </c>
      <c r="X407" s="180"/>
      <c r="Y407" s="180"/>
      <c r="Z407" s="180"/>
      <c r="AA407" s="180"/>
      <c r="AB407" s="180"/>
      <c r="AC407" s="180"/>
      <c r="AD407" s="180"/>
      <c r="AE407" s="180"/>
    </row>
    <row r="408" spans="1:31" x14ac:dyDescent="0.25">
      <c r="A408" s="195" t="s">
        <v>22</v>
      </c>
      <c r="B408" s="66" t="s">
        <v>25</v>
      </c>
      <c r="C408" s="66" t="s">
        <v>25</v>
      </c>
      <c r="D408" s="66" t="s">
        <v>24</v>
      </c>
      <c r="E408" s="66" t="s">
        <v>163</v>
      </c>
      <c r="F408" s="12"/>
      <c r="G408" s="12"/>
      <c r="H408" s="12"/>
      <c r="I408" s="12"/>
      <c r="J408" s="12">
        <v>10</v>
      </c>
      <c r="K408" s="12">
        <v>515</v>
      </c>
      <c r="L408" s="8" t="str">
        <f t="shared" si="35"/>
        <v>A-03-03-01-017----</v>
      </c>
      <c r="M408" s="14" t="s">
        <v>176</v>
      </c>
      <c r="N408" s="11">
        <v>420000000</v>
      </c>
      <c r="O408" s="494"/>
      <c r="P408" s="457"/>
      <c r="Q408" s="457"/>
      <c r="R408" s="437" t="s">
        <v>28</v>
      </c>
      <c r="S408" s="411" t="s">
        <v>44</v>
      </c>
      <c r="T408" s="223" t="s">
        <v>440</v>
      </c>
      <c r="U408" s="223"/>
      <c r="V408" s="180" t="s">
        <v>946</v>
      </c>
      <c r="W408" s="180">
        <v>270</v>
      </c>
      <c r="X408" s="180"/>
      <c r="Y408" s="180"/>
      <c r="Z408" s="180"/>
      <c r="AA408" s="180"/>
      <c r="AB408" s="180"/>
      <c r="AC408" s="180"/>
      <c r="AD408" s="180"/>
      <c r="AE408" s="180"/>
    </row>
    <row r="409" spans="1:31" ht="33" x14ac:dyDescent="0.25">
      <c r="A409" s="195" t="s">
        <v>22</v>
      </c>
      <c r="B409" s="66" t="s">
        <v>25</v>
      </c>
      <c r="C409" s="66" t="s">
        <v>25</v>
      </c>
      <c r="D409" s="66" t="s">
        <v>24</v>
      </c>
      <c r="E409" s="66" t="s">
        <v>163</v>
      </c>
      <c r="F409" s="12"/>
      <c r="G409" s="12"/>
      <c r="H409" s="12"/>
      <c r="I409" s="12"/>
      <c r="J409" s="12">
        <v>10</v>
      </c>
      <c r="K409" s="12">
        <v>516</v>
      </c>
      <c r="L409" s="8" t="str">
        <f t="shared" si="35"/>
        <v>A-03-03-01-017----</v>
      </c>
      <c r="M409" s="14" t="s">
        <v>177</v>
      </c>
      <c r="N409" s="11">
        <v>260000000</v>
      </c>
      <c r="O409" s="494"/>
      <c r="P409" s="457"/>
      <c r="Q409" s="457"/>
      <c r="R409" s="437" t="s">
        <v>28</v>
      </c>
      <c r="S409" s="411" t="s">
        <v>44</v>
      </c>
      <c r="T409" s="223" t="s">
        <v>440</v>
      </c>
      <c r="U409" s="223"/>
      <c r="V409" s="180" t="s">
        <v>946</v>
      </c>
      <c r="W409" s="180">
        <v>270</v>
      </c>
      <c r="X409" s="180"/>
      <c r="Y409" s="180"/>
      <c r="Z409" s="180"/>
      <c r="AA409" s="180"/>
      <c r="AB409" s="180"/>
      <c r="AC409" s="180"/>
      <c r="AD409" s="180"/>
      <c r="AE409" s="180"/>
    </row>
    <row r="410" spans="1:31" x14ac:dyDescent="0.25">
      <c r="A410" s="195" t="s">
        <v>22</v>
      </c>
      <c r="B410" s="66" t="s">
        <v>25</v>
      </c>
      <c r="C410" s="66" t="s">
        <v>25</v>
      </c>
      <c r="D410" s="66" t="s">
        <v>24</v>
      </c>
      <c r="E410" s="66" t="s">
        <v>163</v>
      </c>
      <c r="F410" s="12"/>
      <c r="G410" s="12"/>
      <c r="H410" s="12"/>
      <c r="I410" s="12"/>
      <c r="J410" s="12">
        <v>10</v>
      </c>
      <c r="K410" s="12">
        <v>517</v>
      </c>
      <c r="L410" s="8" t="str">
        <f t="shared" si="35"/>
        <v>A-03-03-01-017----</v>
      </c>
      <c r="M410" s="14" t="s">
        <v>178</v>
      </c>
      <c r="N410" s="11">
        <v>864245550</v>
      </c>
      <c r="O410" s="494"/>
      <c r="P410" s="457"/>
      <c r="Q410" s="457"/>
      <c r="R410" s="437" t="s">
        <v>28</v>
      </c>
      <c r="S410" s="411" t="s">
        <v>44</v>
      </c>
      <c r="T410" s="223" t="s">
        <v>440</v>
      </c>
      <c r="U410" s="223"/>
      <c r="V410" s="180" t="s">
        <v>946</v>
      </c>
      <c r="W410" s="180">
        <v>270</v>
      </c>
      <c r="X410" s="180"/>
      <c r="Y410" s="180"/>
      <c r="Z410" s="180"/>
      <c r="AA410" s="180"/>
      <c r="AB410" s="180"/>
      <c r="AC410" s="180"/>
      <c r="AD410" s="180"/>
      <c r="AE410" s="180"/>
    </row>
    <row r="411" spans="1:31" x14ac:dyDescent="0.25">
      <c r="A411" s="195" t="s">
        <v>22</v>
      </c>
      <c r="B411" s="66" t="s">
        <v>25</v>
      </c>
      <c r="C411" s="66" t="s">
        <v>25</v>
      </c>
      <c r="D411" s="66" t="s">
        <v>24</v>
      </c>
      <c r="E411" s="66" t="s">
        <v>163</v>
      </c>
      <c r="F411" s="12"/>
      <c r="G411" s="12"/>
      <c r="H411" s="12"/>
      <c r="I411" s="12"/>
      <c r="J411" s="12">
        <v>10</v>
      </c>
      <c r="K411" s="12">
        <v>518</v>
      </c>
      <c r="L411" s="8" t="str">
        <f t="shared" si="35"/>
        <v>A-03-03-01-017----</v>
      </c>
      <c r="M411" s="14" t="s">
        <v>179</v>
      </c>
      <c r="N411" s="11">
        <v>500000000</v>
      </c>
      <c r="O411" s="494"/>
      <c r="P411" s="457"/>
      <c r="Q411" s="457"/>
      <c r="R411" s="437" t="s">
        <v>28</v>
      </c>
      <c r="S411" s="411" t="s">
        <v>44</v>
      </c>
      <c r="T411" s="223" t="s">
        <v>440</v>
      </c>
      <c r="U411" s="223"/>
      <c r="V411" s="180" t="s">
        <v>946</v>
      </c>
      <c r="W411" s="180">
        <v>270</v>
      </c>
      <c r="X411" s="180"/>
      <c r="Y411" s="180"/>
      <c r="Z411" s="180"/>
      <c r="AA411" s="180"/>
      <c r="AB411" s="180"/>
      <c r="AC411" s="180"/>
      <c r="AD411" s="180"/>
      <c r="AE411" s="180"/>
    </row>
    <row r="412" spans="1:31" x14ac:dyDescent="0.25">
      <c r="A412" s="195" t="s">
        <v>22</v>
      </c>
      <c r="B412" s="66" t="s">
        <v>25</v>
      </c>
      <c r="C412" s="66" t="s">
        <v>25</v>
      </c>
      <c r="D412" s="66" t="s">
        <v>24</v>
      </c>
      <c r="E412" s="66" t="s">
        <v>163</v>
      </c>
      <c r="F412" s="12"/>
      <c r="G412" s="12"/>
      <c r="H412" s="12"/>
      <c r="I412" s="12"/>
      <c r="J412" s="12">
        <v>10</v>
      </c>
      <c r="K412" s="12">
        <v>519</v>
      </c>
      <c r="L412" s="8" t="str">
        <f t="shared" si="35"/>
        <v>A-03-03-01-017----</v>
      </c>
      <c r="M412" s="14" t="s">
        <v>186</v>
      </c>
      <c r="N412" s="11">
        <v>155000000</v>
      </c>
      <c r="O412" s="494"/>
      <c r="P412" s="457"/>
      <c r="Q412" s="457"/>
      <c r="R412" s="437" t="s">
        <v>28</v>
      </c>
      <c r="S412" s="411" t="s">
        <v>44</v>
      </c>
      <c r="T412" s="223" t="s">
        <v>440</v>
      </c>
      <c r="U412" s="223"/>
      <c r="V412" s="180" t="s">
        <v>946</v>
      </c>
      <c r="W412" s="180">
        <v>270</v>
      </c>
      <c r="X412" s="180"/>
      <c r="Y412" s="180"/>
      <c r="Z412" s="180"/>
      <c r="AA412" s="180"/>
      <c r="AB412" s="180"/>
      <c r="AC412" s="180"/>
      <c r="AD412" s="180"/>
      <c r="AE412" s="180"/>
    </row>
    <row r="413" spans="1:31" ht="33" x14ac:dyDescent="0.25">
      <c r="A413" s="195" t="s">
        <v>22</v>
      </c>
      <c r="B413" s="66" t="s">
        <v>25</v>
      </c>
      <c r="C413" s="66" t="s">
        <v>25</v>
      </c>
      <c r="D413" s="66" t="s">
        <v>24</v>
      </c>
      <c r="E413" s="66" t="s">
        <v>163</v>
      </c>
      <c r="F413" s="12"/>
      <c r="G413" s="12"/>
      <c r="H413" s="12"/>
      <c r="I413" s="12"/>
      <c r="J413" s="12">
        <v>10</v>
      </c>
      <c r="K413" s="12">
        <v>520</v>
      </c>
      <c r="L413" s="8" t="str">
        <f t="shared" si="35"/>
        <v>A-03-03-01-017----</v>
      </c>
      <c r="M413" s="14" t="s">
        <v>404</v>
      </c>
      <c r="N413" s="11">
        <v>250000000</v>
      </c>
      <c r="O413" s="494"/>
      <c r="P413" s="457"/>
      <c r="Q413" s="457"/>
      <c r="R413" s="437" t="s">
        <v>28</v>
      </c>
      <c r="S413" s="411" t="s">
        <v>44</v>
      </c>
      <c r="T413" s="223" t="s">
        <v>440</v>
      </c>
      <c r="U413" s="223"/>
      <c r="V413" s="180" t="s">
        <v>946</v>
      </c>
      <c r="W413" s="180">
        <v>270</v>
      </c>
      <c r="X413" s="180"/>
      <c r="Y413" s="180"/>
      <c r="Z413" s="180"/>
      <c r="AA413" s="180"/>
      <c r="AB413" s="180"/>
      <c r="AC413" s="180"/>
      <c r="AD413" s="180"/>
      <c r="AE413" s="180"/>
    </row>
    <row r="414" spans="1:31" x14ac:dyDescent="0.25">
      <c r="A414" s="195" t="s">
        <v>22</v>
      </c>
      <c r="B414" s="66" t="s">
        <v>25</v>
      </c>
      <c r="C414" s="66" t="s">
        <v>25</v>
      </c>
      <c r="D414" s="66" t="s">
        <v>24</v>
      </c>
      <c r="E414" s="66" t="s">
        <v>163</v>
      </c>
      <c r="F414" s="12"/>
      <c r="G414" s="12"/>
      <c r="H414" s="12"/>
      <c r="I414" s="12"/>
      <c r="J414" s="12">
        <v>10</v>
      </c>
      <c r="K414" s="12">
        <v>521</v>
      </c>
      <c r="L414" s="8" t="str">
        <f t="shared" si="35"/>
        <v>A-03-03-01-017----</v>
      </c>
      <c r="M414" s="14" t="s">
        <v>187</v>
      </c>
      <c r="N414" s="11">
        <v>8000000</v>
      </c>
      <c r="O414" s="494"/>
      <c r="P414" s="457"/>
      <c r="Q414" s="457"/>
      <c r="R414" s="437" t="s">
        <v>28</v>
      </c>
      <c r="S414" s="411" t="s">
        <v>44</v>
      </c>
      <c r="T414" s="223" t="s">
        <v>440</v>
      </c>
      <c r="U414" s="223"/>
      <c r="V414" s="180" t="s">
        <v>946</v>
      </c>
      <c r="W414" s="180">
        <v>270</v>
      </c>
      <c r="X414" s="180"/>
      <c r="Y414" s="180"/>
      <c r="Z414" s="180"/>
      <c r="AA414" s="180"/>
      <c r="AB414" s="180"/>
      <c r="AC414" s="180"/>
      <c r="AD414" s="180"/>
      <c r="AE414" s="180"/>
    </row>
    <row r="415" spans="1:31" x14ac:dyDescent="0.25">
      <c r="A415" s="195" t="s">
        <v>22</v>
      </c>
      <c r="B415" s="66" t="s">
        <v>25</v>
      </c>
      <c r="C415" s="66" t="s">
        <v>25</v>
      </c>
      <c r="D415" s="66" t="s">
        <v>24</v>
      </c>
      <c r="E415" s="66" t="s">
        <v>163</v>
      </c>
      <c r="F415" s="12"/>
      <c r="G415" s="12"/>
      <c r="H415" s="12"/>
      <c r="I415" s="12"/>
      <c r="J415" s="12">
        <v>10</v>
      </c>
      <c r="K415" s="12">
        <v>522</v>
      </c>
      <c r="L415" s="8" t="str">
        <f t="shared" si="35"/>
        <v>A-03-03-01-017----</v>
      </c>
      <c r="M415" s="14" t="s">
        <v>188</v>
      </c>
      <c r="N415" s="11">
        <v>8000000</v>
      </c>
      <c r="O415" s="494"/>
      <c r="P415" s="457"/>
      <c r="Q415" s="457"/>
      <c r="R415" s="437" t="s">
        <v>28</v>
      </c>
      <c r="S415" s="411" t="s">
        <v>44</v>
      </c>
      <c r="T415" s="223" t="s">
        <v>440</v>
      </c>
      <c r="U415" s="223"/>
      <c r="V415" s="180" t="s">
        <v>946</v>
      </c>
      <c r="W415" s="180">
        <v>270</v>
      </c>
      <c r="X415" s="180"/>
      <c r="Y415" s="180"/>
      <c r="Z415" s="180"/>
      <c r="AA415" s="180"/>
      <c r="AB415" s="180"/>
      <c r="AC415" s="180"/>
      <c r="AD415" s="180"/>
      <c r="AE415" s="180"/>
    </row>
    <row r="416" spans="1:31" ht="33" x14ac:dyDescent="0.25">
      <c r="A416" s="195" t="s">
        <v>22</v>
      </c>
      <c r="B416" s="66" t="s">
        <v>25</v>
      </c>
      <c r="C416" s="66" t="s">
        <v>25</v>
      </c>
      <c r="D416" s="66" t="s">
        <v>24</v>
      </c>
      <c r="E416" s="66" t="s">
        <v>163</v>
      </c>
      <c r="F416" s="12"/>
      <c r="G416" s="12"/>
      <c r="H416" s="12"/>
      <c r="I416" s="12"/>
      <c r="J416" s="12">
        <v>10</v>
      </c>
      <c r="K416" s="12">
        <v>523</v>
      </c>
      <c r="L416" s="8" t="str">
        <f t="shared" si="35"/>
        <v>A-03-03-01-017----</v>
      </c>
      <c r="M416" s="14" t="s">
        <v>189</v>
      </c>
      <c r="N416" s="11">
        <v>1400000000</v>
      </c>
      <c r="O416" s="494"/>
      <c r="P416" s="457"/>
      <c r="Q416" s="457"/>
      <c r="R416" s="437" t="s">
        <v>28</v>
      </c>
      <c r="S416" s="411" t="s">
        <v>44</v>
      </c>
      <c r="T416" s="223" t="s">
        <v>440</v>
      </c>
      <c r="U416" s="223"/>
      <c r="V416" s="180" t="s">
        <v>946</v>
      </c>
      <c r="W416" s="180">
        <v>270</v>
      </c>
      <c r="X416" s="180"/>
      <c r="Y416" s="180"/>
      <c r="Z416" s="180"/>
      <c r="AA416" s="180"/>
      <c r="AB416" s="180"/>
      <c r="AC416" s="180"/>
      <c r="AD416" s="180"/>
      <c r="AE416" s="180"/>
    </row>
    <row r="417" spans="1:31" s="7" customFormat="1" x14ac:dyDescent="0.25">
      <c r="A417" s="195" t="s">
        <v>22</v>
      </c>
      <c r="B417" s="66" t="s">
        <v>25</v>
      </c>
      <c r="C417" s="66" t="s">
        <v>25</v>
      </c>
      <c r="D417" s="66" t="s">
        <v>24</v>
      </c>
      <c r="E417" s="66" t="s">
        <v>163</v>
      </c>
      <c r="F417" s="12"/>
      <c r="G417" s="12"/>
      <c r="H417" s="12"/>
      <c r="I417" s="12"/>
      <c r="J417" s="12">
        <v>10</v>
      </c>
      <c r="K417" s="12">
        <v>524</v>
      </c>
      <c r="L417" s="8" t="str">
        <f t="shared" si="35"/>
        <v>A-03-03-01-017----</v>
      </c>
      <c r="M417" s="14" t="s">
        <v>190</v>
      </c>
      <c r="N417" s="11">
        <v>400000000</v>
      </c>
      <c r="O417" s="494"/>
      <c r="P417" s="457"/>
      <c r="Q417" s="457"/>
      <c r="R417" s="437" t="s">
        <v>28</v>
      </c>
      <c r="S417" s="411" t="s">
        <v>44</v>
      </c>
      <c r="T417" s="223" t="s">
        <v>440</v>
      </c>
      <c r="U417" s="221"/>
      <c r="V417" s="180" t="s">
        <v>946</v>
      </c>
      <c r="W417" s="180">
        <v>270</v>
      </c>
      <c r="X417" s="179"/>
      <c r="Y417" s="179"/>
      <c r="Z417" s="179"/>
      <c r="AA417" s="179"/>
      <c r="AB417" s="179"/>
      <c r="AC417" s="179"/>
      <c r="AD417" s="179"/>
      <c r="AE417" s="179"/>
    </row>
    <row r="418" spans="1:31" x14ac:dyDescent="0.25">
      <c r="A418" s="195" t="s">
        <v>22</v>
      </c>
      <c r="B418" s="66" t="s">
        <v>25</v>
      </c>
      <c r="C418" s="66" t="s">
        <v>25</v>
      </c>
      <c r="D418" s="66" t="s">
        <v>24</v>
      </c>
      <c r="E418" s="66" t="s">
        <v>163</v>
      </c>
      <c r="F418" s="12"/>
      <c r="G418" s="12"/>
      <c r="H418" s="12"/>
      <c r="I418" s="12"/>
      <c r="J418" s="12">
        <v>10</v>
      </c>
      <c r="K418" s="12">
        <v>525</v>
      </c>
      <c r="L418" s="8" t="str">
        <f t="shared" si="35"/>
        <v>A-03-03-01-017----</v>
      </c>
      <c r="M418" s="14" t="s">
        <v>191</v>
      </c>
      <c r="N418" s="11">
        <v>60000000</v>
      </c>
      <c r="O418" s="494"/>
      <c r="P418" s="457"/>
      <c r="Q418" s="457"/>
      <c r="R418" s="437" t="s">
        <v>28</v>
      </c>
      <c r="S418" s="411" t="s">
        <v>44</v>
      </c>
      <c r="T418" s="223" t="s">
        <v>440</v>
      </c>
      <c r="U418" s="223"/>
      <c r="V418" s="180" t="s">
        <v>946</v>
      </c>
      <c r="W418" s="180">
        <v>270</v>
      </c>
      <c r="X418" s="180"/>
      <c r="Y418" s="180"/>
      <c r="Z418" s="180"/>
      <c r="AA418" s="180"/>
      <c r="AB418" s="180"/>
      <c r="AC418" s="180"/>
      <c r="AD418" s="180"/>
      <c r="AE418" s="180"/>
    </row>
    <row r="419" spans="1:31" x14ac:dyDescent="0.25">
      <c r="A419" s="195" t="s">
        <v>22</v>
      </c>
      <c r="B419" s="66" t="s">
        <v>25</v>
      </c>
      <c r="C419" s="66" t="s">
        <v>25</v>
      </c>
      <c r="D419" s="66" t="s">
        <v>24</v>
      </c>
      <c r="E419" s="66" t="s">
        <v>163</v>
      </c>
      <c r="F419" s="12"/>
      <c r="G419" s="12"/>
      <c r="H419" s="12"/>
      <c r="I419" s="12"/>
      <c r="J419" s="12">
        <v>10</v>
      </c>
      <c r="K419" s="12">
        <v>526</v>
      </c>
      <c r="L419" s="8" t="str">
        <f t="shared" ref="L419:L490" si="43">CONCATENATE(A419,"-",B419,"-",C419,"-",D419,"-",E419,"-",F419,"-",G419,"-",H419,"-",I419)</f>
        <v>A-03-03-01-017----</v>
      </c>
      <c r="M419" s="14" t="s">
        <v>192</v>
      </c>
      <c r="N419" s="11">
        <v>450000000</v>
      </c>
      <c r="O419" s="494"/>
      <c r="P419" s="457"/>
      <c r="Q419" s="457"/>
      <c r="R419" s="437" t="s">
        <v>28</v>
      </c>
      <c r="S419" s="411" t="s">
        <v>44</v>
      </c>
      <c r="T419" s="223" t="s">
        <v>440</v>
      </c>
      <c r="U419" s="223"/>
      <c r="V419" s="180" t="s">
        <v>946</v>
      </c>
      <c r="W419" s="180">
        <v>270</v>
      </c>
      <c r="X419" s="180"/>
      <c r="Y419" s="180"/>
      <c r="Z419" s="180"/>
      <c r="AA419" s="180"/>
      <c r="AB419" s="180"/>
      <c r="AC419" s="180"/>
      <c r="AD419" s="180"/>
      <c r="AE419" s="180"/>
    </row>
    <row r="420" spans="1:31" ht="38.25" x14ac:dyDescent="0.25">
      <c r="A420" s="195" t="s">
        <v>22</v>
      </c>
      <c r="B420" s="66" t="s">
        <v>25</v>
      </c>
      <c r="C420" s="66" t="s">
        <v>25</v>
      </c>
      <c r="D420" s="66" t="s">
        <v>24</v>
      </c>
      <c r="E420" s="66" t="s">
        <v>163</v>
      </c>
      <c r="F420" s="12"/>
      <c r="G420" s="12"/>
      <c r="H420" s="12"/>
      <c r="I420" s="12"/>
      <c r="J420" s="12">
        <v>10</v>
      </c>
      <c r="K420" s="12">
        <v>527</v>
      </c>
      <c r="L420" s="8" t="str">
        <f t="shared" si="43"/>
        <v>A-03-03-01-017----</v>
      </c>
      <c r="M420" s="14" t="s">
        <v>193</v>
      </c>
      <c r="N420" s="11">
        <v>15600000000</v>
      </c>
      <c r="O420" s="494"/>
      <c r="P420" s="457"/>
      <c r="Q420" s="457"/>
      <c r="R420" s="437" t="s">
        <v>28</v>
      </c>
      <c r="S420" s="411" t="s">
        <v>44</v>
      </c>
      <c r="T420" s="227" t="s">
        <v>1070</v>
      </c>
      <c r="U420" s="223"/>
      <c r="V420" s="180" t="s">
        <v>946</v>
      </c>
      <c r="W420" s="180">
        <v>270</v>
      </c>
      <c r="X420" s="180"/>
      <c r="Y420" s="180"/>
      <c r="Z420" s="180"/>
      <c r="AA420" s="180"/>
      <c r="AB420" s="180"/>
      <c r="AC420" s="180"/>
      <c r="AD420" s="180"/>
      <c r="AE420" s="180"/>
    </row>
    <row r="421" spans="1:31" s="7" customFormat="1" x14ac:dyDescent="0.25">
      <c r="A421" s="195" t="s">
        <v>22</v>
      </c>
      <c r="B421" s="66" t="s">
        <v>25</v>
      </c>
      <c r="C421" s="66" t="s">
        <v>25</v>
      </c>
      <c r="D421" s="66" t="s">
        <v>24</v>
      </c>
      <c r="E421" s="66" t="s">
        <v>163</v>
      </c>
      <c r="F421" s="66"/>
      <c r="G421" s="66"/>
      <c r="H421" s="66"/>
      <c r="I421" s="66"/>
      <c r="J421" s="66">
        <v>26</v>
      </c>
      <c r="K421" s="66"/>
      <c r="L421" s="67" t="str">
        <f t="shared" si="43"/>
        <v>A-03-03-01-017----</v>
      </c>
      <c r="M421" s="13" t="s">
        <v>164</v>
      </c>
      <c r="N421" s="10">
        <f>+N422</f>
        <v>1585000000</v>
      </c>
      <c r="O421" s="494"/>
      <c r="P421" s="456"/>
      <c r="Q421" s="456"/>
      <c r="R421" s="435"/>
      <c r="S421" s="409"/>
      <c r="T421" s="221"/>
      <c r="U421" s="221"/>
      <c r="V421" s="179"/>
      <c r="W421" s="179"/>
      <c r="X421" s="179"/>
      <c r="Y421" s="179"/>
      <c r="Z421" s="179"/>
      <c r="AA421" s="179"/>
      <c r="AB421" s="179"/>
      <c r="AC421" s="179"/>
      <c r="AD421" s="179"/>
      <c r="AE421" s="179"/>
    </row>
    <row r="422" spans="1:31" x14ac:dyDescent="0.25">
      <c r="A422" s="195" t="s">
        <v>22</v>
      </c>
      <c r="B422" s="66" t="s">
        <v>25</v>
      </c>
      <c r="C422" s="66" t="s">
        <v>25</v>
      </c>
      <c r="D422" s="66" t="s">
        <v>24</v>
      </c>
      <c r="E422" s="66" t="s">
        <v>163</v>
      </c>
      <c r="F422" s="12"/>
      <c r="G422" s="12"/>
      <c r="H422" s="12"/>
      <c r="I422" s="12"/>
      <c r="J422" s="15">
        <v>26</v>
      </c>
      <c r="K422" s="12"/>
      <c r="L422" s="8" t="str">
        <f t="shared" si="43"/>
        <v>A-03-03-01-017----</v>
      </c>
      <c r="M422" s="13" t="s">
        <v>26</v>
      </c>
      <c r="N422" s="10">
        <f>+N423</f>
        <v>1585000000</v>
      </c>
      <c r="O422" s="494"/>
      <c r="P422" s="456"/>
      <c r="Q422" s="456"/>
      <c r="R422" s="437"/>
      <c r="S422" s="411"/>
      <c r="T422" s="223"/>
      <c r="U422" s="223"/>
      <c r="V422" s="180"/>
      <c r="W422" s="180"/>
      <c r="X422" s="180"/>
      <c r="Y422" s="180"/>
      <c r="Z422" s="180"/>
      <c r="AA422" s="180"/>
      <c r="AB422" s="180"/>
      <c r="AC422" s="180"/>
      <c r="AD422" s="180"/>
      <c r="AE422" s="180"/>
    </row>
    <row r="423" spans="1:31" x14ac:dyDescent="0.25">
      <c r="A423" s="195" t="s">
        <v>22</v>
      </c>
      <c r="B423" s="66" t="s">
        <v>25</v>
      </c>
      <c r="C423" s="66" t="s">
        <v>25</v>
      </c>
      <c r="D423" s="66" t="s">
        <v>24</v>
      </c>
      <c r="E423" s="66" t="s">
        <v>163</v>
      </c>
      <c r="F423" s="12"/>
      <c r="G423" s="12"/>
      <c r="H423" s="12"/>
      <c r="I423" s="12"/>
      <c r="J423" s="12">
        <v>26</v>
      </c>
      <c r="K423" s="12">
        <v>528</v>
      </c>
      <c r="L423" s="8" t="str">
        <f t="shared" si="43"/>
        <v>A-03-03-01-017----</v>
      </c>
      <c r="M423" s="14" t="s">
        <v>473</v>
      </c>
      <c r="N423" s="11">
        <v>1585000000</v>
      </c>
      <c r="O423" s="494"/>
      <c r="P423" s="457"/>
      <c r="Q423" s="457"/>
      <c r="R423" s="437" t="s">
        <v>28</v>
      </c>
      <c r="S423" s="411" t="s">
        <v>44</v>
      </c>
      <c r="T423" s="223" t="s">
        <v>440</v>
      </c>
      <c r="U423" s="223"/>
      <c r="V423" s="180" t="s">
        <v>935</v>
      </c>
      <c r="W423" s="180">
        <v>240</v>
      </c>
      <c r="X423" s="180"/>
      <c r="Y423" s="180"/>
      <c r="Z423" s="180"/>
      <c r="AA423" s="180"/>
      <c r="AB423" s="180"/>
      <c r="AC423" s="180"/>
      <c r="AD423" s="180"/>
      <c r="AE423" s="180"/>
    </row>
    <row r="424" spans="1:31" s="7" customFormat="1" ht="33" x14ac:dyDescent="0.25">
      <c r="A424" s="195" t="s">
        <v>22</v>
      </c>
      <c r="B424" s="66" t="s">
        <v>25</v>
      </c>
      <c r="C424" s="66" t="s">
        <v>25</v>
      </c>
      <c r="D424" s="66" t="s">
        <v>24</v>
      </c>
      <c r="E424" s="66" t="s">
        <v>194</v>
      </c>
      <c r="F424" s="66"/>
      <c r="G424" s="66"/>
      <c r="H424" s="66"/>
      <c r="I424" s="66"/>
      <c r="J424" s="66">
        <v>10</v>
      </c>
      <c r="K424" s="66"/>
      <c r="L424" s="67" t="str">
        <f t="shared" si="43"/>
        <v>A-03-03-01-018----</v>
      </c>
      <c r="M424" s="13" t="s">
        <v>195</v>
      </c>
      <c r="N424" s="10">
        <f>SUM(N425:N426)</f>
        <v>1540200000</v>
      </c>
      <c r="O424" s="494"/>
      <c r="P424" s="456"/>
      <c r="Q424" s="456"/>
      <c r="R424" s="435"/>
      <c r="S424" s="409"/>
      <c r="T424" s="221"/>
      <c r="U424" s="221"/>
      <c r="V424" s="179"/>
      <c r="W424" s="179"/>
      <c r="X424" s="179"/>
      <c r="Y424" s="179"/>
      <c r="Z424" s="179"/>
      <c r="AA424" s="179"/>
      <c r="AB424" s="179"/>
      <c r="AC424" s="179"/>
      <c r="AD424" s="179"/>
      <c r="AE424" s="179"/>
    </row>
    <row r="425" spans="1:31" ht="33" x14ac:dyDescent="0.25">
      <c r="A425" s="195" t="s">
        <v>22</v>
      </c>
      <c r="B425" s="66" t="s">
        <v>25</v>
      </c>
      <c r="C425" s="66" t="s">
        <v>25</v>
      </c>
      <c r="D425" s="66" t="s">
        <v>24</v>
      </c>
      <c r="E425" s="66" t="s">
        <v>194</v>
      </c>
      <c r="F425" s="12"/>
      <c r="G425" s="12"/>
      <c r="H425" s="12"/>
      <c r="I425" s="12"/>
      <c r="J425" s="15">
        <v>10</v>
      </c>
      <c r="K425" s="12">
        <v>529</v>
      </c>
      <c r="L425" s="8" t="str">
        <f t="shared" si="43"/>
        <v>A-03-03-01-018----</v>
      </c>
      <c r="M425" s="14" t="s">
        <v>196</v>
      </c>
      <c r="N425" s="11">
        <v>190200000</v>
      </c>
      <c r="O425" s="494"/>
      <c r="P425" s="457"/>
      <c r="Q425" s="457"/>
      <c r="R425" s="437" t="s">
        <v>28</v>
      </c>
      <c r="S425" s="411" t="s">
        <v>48</v>
      </c>
      <c r="T425" s="223" t="s">
        <v>442</v>
      </c>
      <c r="U425" s="223">
        <v>4</v>
      </c>
      <c r="V425" s="180" t="s">
        <v>914</v>
      </c>
      <c r="W425" s="180">
        <v>45</v>
      </c>
      <c r="X425" s="180" t="s">
        <v>455</v>
      </c>
      <c r="Y425" s="180" t="s">
        <v>455</v>
      </c>
      <c r="Z425" s="180" t="s">
        <v>455</v>
      </c>
      <c r="AA425" s="186">
        <v>43893</v>
      </c>
      <c r="AB425" s="180"/>
      <c r="AC425" s="180"/>
      <c r="AD425" s="180"/>
      <c r="AE425" s="180"/>
    </row>
    <row r="426" spans="1:31" x14ac:dyDescent="0.25">
      <c r="A426" s="195"/>
      <c r="B426" s="66"/>
      <c r="C426" s="66"/>
      <c r="D426" s="66"/>
      <c r="E426" s="66"/>
      <c r="F426" s="12"/>
      <c r="G426" s="12"/>
      <c r="H426" s="12"/>
      <c r="I426" s="12"/>
      <c r="J426" s="15"/>
      <c r="K426" s="12"/>
      <c r="L426" s="8"/>
      <c r="M426" s="13" t="s">
        <v>26</v>
      </c>
      <c r="N426" s="10">
        <f>SUM(N427:N429)</f>
        <v>1350000000</v>
      </c>
      <c r="O426" s="494"/>
      <c r="P426" s="456"/>
      <c r="Q426" s="456"/>
      <c r="R426" s="437"/>
      <c r="S426" s="411"/>
      <c r="T426" s="223"/>
      <c r="U426" s="223"/>
      <c r="V426" s="180"/>
      <c r="W426" s="180"/>
      <c r="X426" s="180"/>
      <c r="Y426" s="180"/>
      <c r="Z426" s="180"/>
      <c r="AA426" s="180"/>
      <c r="AB426" s="180"/>
      <c r="AC426" s="180"/>
      <c r="AD426" s="180"/>
      <c r="AE426" s="180"/>
    </row>
    <row r="427" spans="1:31" x14ac:dyDescent="0.25">
      <c r="A427" s="195" t="s">
        <v>22</v>
      </c>
      <c r="B427" s="66" t="s">
        <v>25</v>
      </c>
      <c r="C427" s="66" t="s">
        <v>25</v>
      </c>
      <c r="D427" s="66" t="s">
        <v>24</v>
      </c>
      <c r="E427" s="66" t="s">
        <v>194</v>
      </c>
      <c r="F427" s="12"/>
      <c r="G427" s="12"/>
      <c r="H427" s="12"/>
      <c r="I427" s="12"/>
      <c r="J427" s="15">
        <v>10</v>
      </c>
      <c r="K427" s="12">
        <v>530</v>
      </c>
      <c r="L427" s="8" t="str">
        <f t="shared" si="43"/>
        <v>A-03-03-01-018----</v>
      </c>
      <c r="M427" s="14" t="s">
        <v>197</v>
      </c>
      <c r="N427" s="11">
        <v>450000000</v>
      </c>
      <c r="O427" s="494"/>
      <c r="P427" s="457"/>
      <c r="Q427" s="457"/>
      <c r="R427" s="437" t="s">
        <v>28</v>
      </c>
      <c r="S427" s="411" t="s">
        <v>44</v>
      </c>
      <c r="T427" s="223" t="s">
        <v>440</v>
      </c>
      <c r="U427" s="223"/>
      <c r="V427" s="180" t="s">
        <v>914</v>
      </c>
      <c r="W427" s="180">
        <v>300</v>
      </c>
      <c r="X427" s="180"/>
      <c r="Y427" s="180"/>
      <c r="Z427" s="180"/>
      <c r="AA427" s="180"/>
      <c r="AB427" s="180"/>
      <c r="AC427" s="180"/>
      <c r="AD427" s="180"/>
      <c r="AE427" s="180"/>
    </row>
    <row r="428" spans="1:31" x14ac:dyDescent="0.25">
      <c r="A428" s="195" t="s">
        <v>22</v>
      </c>
      <c r="B428" s="66" t="s">
        <v>25</v>
      </c>
      <c r="C428" s="66" t="s">
        <v>25</v>
      </c>
      <c r="D428" s="66" t="s">
        <v>24</v>
      </c>
      <c r="E428" s="66" t="s">
        <v>194</v>
      </c>
      <c r="F428" s="12"/>
      <c r="G428" s="12"/>
      <c r="H428" s="12"/>
      <c r="I428" s="12"/>
      <c r="J428" s="15">
        <v>10</v>
      </c>
      <c r="K428" s="12">
        <v>531</v>
      </c>
      <c r="L428" s="8" t="str">
        <f t="shared" si="43"/>
        <v>A-03-03-01-018----</v>
      </c>
      <c r="M428" s="14" t="s">
        <v>198</v>
      </c>
      <c r="N428" s="11">
        <v>450000000</v>
      </c>
      <c r="O428" s="494"/>
      <c r="P428" s="457"/>
      <c r="Q428" s="457"/>
      <c r="R428" s="437" t="s">
        <v>28</v>
      </c>
      <c r="S428" s="411" t="s">
        <v>44</v>
      </c>
      <c r="T428" s="223" t="s">
        <v>440</v>
      </c>
      <c r="U428" s="223"/>
      <c r="V428" s="180" t="s">
        <v>914</v>
      </c>
      <c r="W428" s="180">
        <v>300</v>
      </c>
      <c r="X428" s="180"/>
      <c r="Y428" s="180"/>
      <c r="Z428" s="180"/>
      <c r="AA428" s="180"/>
      <c r="AB428" s="180"/>
      <c r="AC428" s="180"/>
      <c r="AD428" s="180"/>
      <c r="AE428" s="180"/>
    </row>
    <row r="429" spans="1:31" x14ac:dyDescent="0.25">
      <c r="A429" s="195" t="s">
        <v>22</v>
      </c>
      <c r="B429" s="66" t="s">
        <v>25</v>
      </c>
      <c r="C429" s="66" t="s">
        <v>25</v>
      </c>
      <c r="D429" s="66" t="s">
        <v>24</v>
      </c>
      <c r="E429" s="66" t="s">
        <v>194</v>
      </c>
      <c r="F429" s="12"/>
      <c r="G429" s="12"/>
      <c r="H429" s="12"/>
      <c r="I429" s="12"/>
      <c r="J429" s="15">
        <v>10</v>
      </c>
      <c r="K429" s="12">
        <v>532</v>
      </c>
      <c r="L429" s="8" t="str">
        <f t="shared" si="43"/>
        <v>A-03-03-01-018----</v>
      </c>
      <c r="M429" s="14" t="s">
        <v>199</v>
      </c>
      <c r="N429" s="11">
        <v>450000000</v>
      </c>
      <c r="O429" s="494"/>
      <c r="P429" s="457"/>
      <c r="Q429" s="457"/>
      <c r="R429" s="437" t="s">
        <v>28</v>
      </c>
      <c r="S429" s="411" t="s">
        <v>44</v>
      </c>
      <c r="T429" s="223" t="s">
        <v>440</v>
      </c>
      <c r="U429" s="223"/>
      <c r="V429" s="180" t="s">
        <v>914</v>
      </c>
      <c r="W429" s="180">
        <v>300</v>
      </c>
      <c r="X429" s="180"/>
      <c r="Y429" s="180"/>
      <c r="Z429" s="180"/>
      <c r="AA429" s="180"/>
      <c r="AB429" s="180"/>
      <c r="AC429" s="180"/>
      <c r="AD429" s="180"/>
      <c r="AE429" s="180"/>
    </row>
    <row r="430" spans="1:31" s="7" customFormat="1" x14ac:dyDescent="0.25">
      <c r="A430" s="195" t="s">
        <v>22</v>
      </c>
      <c r="B430" s="66" t="s">
        <v>25</v>
      </c>
      <c r="C430" s="66" t="s">
        <v>25</v>
      </c>
      <c r="D430" s="66" t="s">
        <v>24</v>
      </c>
      <c r="E430" s="66" t="s">
        <v>200</v>
      </c>
      <c r="F430" s="66"/>
      <c r="G430" s="66"/>
      <c r="H430" s="66"/>
      <c r="I430" s="66"/>
      <c r="J430" s="66">
        <v>10</v>
      </c>
      <c r="K430" s="66"/>
      <c r="L430" s="67" t="str">
        <f t="shared" si="43"/>
        <v>A-03-03-01-019----</v>
      </c>
      <c r="M430" s="13" t="s">
        <v>201</v>
      </c>
      <c r="N430" s="10">
        <f>+N431</f>
        <v>164800000</v>
      </c>
      <c r="O430" s="494"/>
      <c r="P430" s="456"/>
      <c r="Q430" s="456"/>
      <c r="R430" s="438"/>
      <c r="S430" s="415"/>
      <c r="T430" s="221"/>
      <c r="U430" s="221"/>
      <c r="V430" s="179"/>
      <c r="W430" s="179"/>
      <c r="X430" s="179"/>
      <c r="Y430" s="179"/>
      <c r="Z430" s="179"/>
      <c r="AA430" s="179"/>
      <c r="AB430" s="179"/>
      <c r="AC430" s="179"/>
      <c r="AD430" s="179"/>
      <c r="AE430" s="179"/>
    </row>
    <row r="431" spans="1:31" x14ac:dyDescent="0.25">
      <c r="A431" s="195" t="s">
        <v>22</v>
      </c>
      <c r="B431" s="66" t="s">
        <v>25</v>
      </c>
      <c r="C431" s="66" t="s">
        <v>25</v>
      </c>
      <c r="D431" s="66" t="s">
        <v>24</v>
      </c>
      <c r="E431" s="66" t="s">
        <v>200</v>
      </c>
      <c r="F431" s="12"/>
      <c r="G431" s="12"/>
      <c r="H431" s="12"/>
      <c r="I431" s="12"/>
      <c r="J431" s="66">
        <v>10</v>
      </c>
      <c r="K431" s="12"/>
      <c r="L431" s="8" t="str">
        <f t="shared" si="43"/>
        <v>A-03-03-01-019----</v>
      </c>
      <c r="M431" s="13" t="s">
        <v>26</v>
      </c>
      <c r="N431" s="10">
        <f>SUM(N432:N432)</f>
        <v>164800000</v>
      </c>
      <c r="O431" s="494"/>
      <c r="P431" s="456"/>
      <c r="Q431" s="456"/>
      <c r="R431" s="437"/>
      <c r="S431" s="411"/>
      <c r="T431" s="223"/>
      <c r="U431" s="223"/>
      <c r="V431" s="180"/>
      <c r="W431" s="180"/>
      <c r="X431" s="180"/>
      <c r="Y431" s="180"/>
      <c r="Z431" s="180"/>
      <c r="AA431" s="180"/>
      <c r="AB431" s="180"/>
      <c r="AC431" s="180"/>
      <c r="AD431" s="180"/>
      <c r="AE431" s="180"/>
    </row>
    <row r="432" spans="1:31" x14ac:dyDescent="0.25">
      <c r="A432" s="195" t="s">
        <v>22</v>
      </c>
      <c r="B432" s="66" t="s">
        <v>25</v>
      </c>
      <c r="C432" s="66" t="s">
        <v>25</v>
      </c>
      <c r="D432" s="66" t="s">
        <v>24</v>
      </c>
      <c r="E432" s="66" t="s">
        <v>200</v>
      </c>
      <c r="F432" s="12"/>
      <c r="G432" s="12"/>
      <c r="H432" s="12"/>
      <c r="I432" s="12"/>
      <c r="J432" s="12">
        <v>10</v>
      </c>
      <c r="K432" s="12">
        <v>533</v>
      </c>
      <c r="L432" s="8" t="str">
        <f t="shared" si="43"/>
        <v>A-03-03-01-019----</v>
      </c>
      <c r="M432" s="14" t="s">
        <v>405</v>
      </c>
      <c r="N432" s="11">
        <v>164800000</v>
      </c>
      <c r="O432" s="494"/>
      <c r="P432" s="457"/>
      <c r="Q432" s="457"/>
      <c r="R432" s="437" t="s">
        <v>28</v>
      </c>
      <c r="S432" s="411" t="s">
        <v>21</v>
      </c>
      <c r="T432" s="223" t="s">
        <v>440</v>
      </c>
      <c r="U432" s="223"/>
      <c r="V432" s="180" t="s">
        <v>1068</v>
      </c>
      <c r="W432" s="180">
        <v>180</v>
      </c>
      <c r="X432" s="180"/>
      <c r="Y432" s="180"/>
      <c r="Z432" s="180"/>
      <c r="AA432" s="180"/>
      <c r="AB432" s="180"/>
      <c r="AC432" s="180"/>
      <c r="AD432" s="180"/>
      <c r="AE432" s="180"/>
    </row>
    <row r="433" spans="1:31" s="80" customFormat="1" ht="33" customHeight="1" x14ac:dyDescent="0.3">
      <c r="A433" s="204" t="s">
        <v>22</v>
      </c>
      <c r="B433" s="75" t="s">
        <v>74</v>
      </c>
      <c r="C433" s="75"/>
      <c r="D433" s="75"/>
      <c r="E433" s="75"/>
      <c r="F433" s="75"/>
      <c r="G433" s="75"/>
      <c r="H433" s="75"/>
      <c r="I433" s="75"/>
      <c r="J433" s="75"/>
      <c r="K433" s="75"/>
      <c r="L433" s="112" t="str">
        <f t="shared" si="43"/>
        <v>A-05-------</v>
      </c>
      <c r="M433" s="77" t="s">
        <v>202</v>
      </c>
      <c r="N433" s="78">
        <f t="shared" ref="N433" si="44">+N434</f>
        <v>91595400000.39856</v>
      </c>
      <c r="O433" s="496"/>
      <c r="P433" s="453"/>
      <c r="Q433" s="453"/>
      <c r="R433" s="441"/>
      <c r="S433" s="422"/>
      <c r="T433" s="225"/>
      <c r="U433" s="223"/>
      <c r="V433" s="183"/>
      <c r="W433" s="183"/>
      <c r="X433" s="183"/>
      <c r="Y433" s="183"/>
      <c r="Z433" s="183"/>
      <c r="AA433" s="183"/>
      <c r="AB433" s="183"/>
      <c r="AC433" s="183"/>
      <c r="AD433" s="183"/>
      <c r="AE433" s="183"/>
    </row>
    <row r="434" spans="1:31" s="74" customFormat="1" ht="17.25" x14ac:dyDescent="0.3">
      <c r="A434" s="205" t="s">
        <v>22</v>
      </c>
      <c r="B434" s="69" t="s">
        <v>74</v>
      </c>
      <c r="C434" s="69" t="s">
        <v>24</v>
      </c>
      <c r="D434" s="69"/>
      <c r="E434" s="69"/>
      <c r="F434" s="69"/>
      <c r="G434" s="69"/>
      <c r="H434" s="69"/>
      <c r="I434" s="69"/>
      <c r="J434" s="69"/>
      <c r="K434" s="69"/>
      <c r="L434" s="70" t="str">
        <f t="shared" si="43"/>
        <v>A-05-01------</v>
      </c>
      <c r="M434" s="71" t="s">
        <v>202</v>
      </c>
      <c r="N434" s="72">
        <f>+N435+N486</f>
        <v>91595400000.39856</v>
      </c>
      <c r="O434" s="497"/>
      <c r="P434" s="454"/>
      <c r="Q434" s="454"/>
      <c r="R434" s="442"/>
      <c r="S434" s="423"/>
      <c r="T434" s="223"/>
      <c r="U434" s="223"/>
      <c r="V434" s="182"/>
      <c r="W434" s="182"/>
      <c r="X434" s="182"/>
      <c r="Y434" s="182"/>
      <c r="Z434" s="182"/>
      <c r="AA434" s="182"/>
      <c r="AB434" s="182"/>
      <c r="AC434" s="182"/>
      <c r="AD434" s="182"/>
      <c r="AE434" s="182"/>
    </row>
    <row r="435" spans="1:31" s="68" customFormat="1" ht="15.75" x14ac:dyDescent="0.25">
      <c r="A435" s="206" t="s">
        <v>22</v>
      </c>
      <c r="B435" s="114" t="s">
        <v>74</v>
      </c>
      <c r="C435" s="114" t="s">
        <v>24</v>
      </c>
      <c r="D435" s="114" t="s">
        <v>24</v>
      </c>
      <c r="E435" s="114"/>
      <c r="F435" s="114"/>
      <c r="G435" s="114"/>
      <c r="H435" s="114"/>
      <c r="I435" s="114"/>
      <c r="J435" s="114">
        <v>26</v>
      </c>
      <c r="K435" s="114"/>
      <c r="L435" s="115" t="str">
        <f t="shared" si="43"/>
        <v>A-05-01-01-----</v>
      </c>
      <c r="M435" s="116" t="s">
        <v>53</v>
      </c>
      <c r="N435" s="117">
        <f t="shared" ref="N435" si="45">+N436+N445+N462+N477</f>
        <v>84777400000.659256</v>
      </c>
      <c r="O435" s="498"/>
      <c r="P435" s="455"/>
      <c r="Q435" s="455"/>
      <c r="R435" s="439"/>
      <c r="S435" s="424"/>
      <c r="T435" s="223"/>
      <c r="U435" s="223"/>
      <c r="V435" s="181"/>
      <c r="W435" s="181"/>
      <c r="X435" s="181"/>
      <c r="Y435" s="181"/>
      <c r="Z435" s="181"/>
      <c r="AA435" s="181"/>
      <c r="AB435" s="181"/>
      <c r="AC435" s="181"/>
      <c r="AD435" s="181"/>
      <c r="AE435" s="181"/>
    </row>
    <row r="436" spans="1:31" x14ac:dyDescent="0.25">
      <c r="A436" s="195" t="s">
        <v>22</v>
      </c>
      <c r="B436" s="66" t="s">
        <v>74</v>
      </c>
      <c r="C436" s="66" t="s">
        <v>24</v>
      </c>
      <c r="D436" s="66" t="s">
        <v>24</v>
      </c>
      <c r="E436" s="66" t="s">
        <v>54</v>
      </c>
      <c r="F436" s="66"/>
      <c r="G436" s="66"/>
      <c r="H436" s="66"/>
      <c r="I436" s="66"/>
      <c r="J436" s="66">
        <v>26</v>
      </c>
      <c r="K436" s="66"/>
      <c r="L436" s="67" t="str">
        <f t="shared" si="43"/>
        <v>A-05-01-01-000----</v>
      </c>
      <c r="M436" s="13" t="s">
        <v>55</v>
      </c>
      <c r="N436" s="10">
        <f t="shared" ref="N436" si="46">+N437+N439+N441+N443</f>
        <v>806400000.24945235</v>
      </c>
      <c r="O436" s="494"/>
      <c r="P436" s="456"/>
      <c r="Q436" s="456"/>
      <c r="R436" s="438"/>
      <c r="S436" s="415"/>
      <c r="T436" s="223"/>
      <c r="U436" s="223"/>
      <c r="V436" s="180"/>
      <c r="W436" s="180"/>
      <c r="X436" s="180"/>
      <c r="Y436" s="180"/>
      <c r="Z436" s="180"/>
      <c r="AA436" s="180"/>
      <c r="AB436" s="180"/>
      <c r="AC436" s="180"/>
      <c r="AD436" s="180"/>
      <c r="AE436" s="180"/>
    </row>
    <row r="437" spans="1:31" s="7" customFormat="1" x14ac:dyDescent="0.25">
      <c r="A437" s="200" t="s">
        <v>22</v>
      </c>
      <c r="B437" s="12" t="s">
        <v>74</v>
      </c>
      <c r="C437" s="12" t="s">
        <v>24</v>
      </c>
      <c r="D437" s="12" t="s">
        <v>24</v>
      </c>
      <c r="E437" s="12" t="s">
        <v>54</v>
      </c>
      <c r="F437" s="12" t="s">
        <v>56</v>
      </c>
      <c r="G437" s="15"/>
      <c r="H437" s="15"/>
      <c r="I437" s="15"/>
      <c r="J437" s="15">
        <v>26</v>
      </c>
      <c r="K437" s="15"/>
      <c r="L437" s="8" t="str">
        <f t="shared" si="43"/>
        <v>A-05-01-01-000-001---</v>
      </c>
      <c r="M437" s="13" t="s">
        <v>57</v>
      </c>
      <c r="N437" s="10">
        <f t="shared" ref="N437" si="47">SUM(N438)</f>
        <v>328432953.80000001</v>
      </c>
      <c r="O437" s="494"/>
      <c r="P437" s="456"/>
      <c r="Q437" s="456"/>
      <c r="R437" s="436"/>
      <c r="S437" s="410"/>
      <c r="T437" s="221"/>
      <c r="U437" s="221"/>
      <c r="V437" s="179"/>
      <c r="W437" s="179"/>
      <c r="X437" s="179"/>
      <c r="Y437" s="179"/>
      <c r="Z437" s="179"/>
      <c r="AA437" s="179"/>
      <c r="AB437" s="179"/>
      <c r="AC437" s="179"/>
      <c r="AD437" s="179"/>
      <c r="AE437" s="179"/>
    </row>
    <row r="438" spans="1:31" ht="25.5" x14ac:dyDescent="0.25">
      <c r="A438" s="200" t="s">
        <v>22</v>
      </c>
      <c r="B438" s="12" t="s">
        <v>74</v>
      </c>
      <c r="C438" s="12" t="s">
        <v>24</v>
      </c>
      <c r="D438" s="12" t="s">
        <v>24</v>
      </c>
      <c r="E438" s="12" t="s">
        <v>54</v>
      </c>
      <c r="F438" s="12" t="s">
        <v>56</v>
      </c>
      <c r="G438" s="12"/>
      <c r="H438" s="12"/>
      <c r="I438" s="12"/>
      <c r="J438" s="12">
        <v>26</v>
      </c>
      <c r="K438" s="12">
        <v>601</v>
      </c>
      <c r="L438" s="8" t="str">
        <f t="shared" si="43"/>
        <v>A-05-01-01-000-001---</v>
      </c>
      <c r="M438" s="14" t="s">
        <v>1006</v>
      </c>
      <c r="N438" s="11">
        <v>328432953.80000001</v>
      </c>
      <c r="O438" s="494"/>
      <c r="P438" s="457"/>
      <c r="Q438" s="457"/>
      <c r="R438" s="437" t="s">
        <v>203</v>
      </c>
      <c r="S438" s="411" t="s">
        <v>44</v>
      </c>
      <c r="T438" s="141" t="s">
        <v>440</v>
      </c>
      <c r="U438" s="223"/>
      <c r="V438" s="180" t="s">
        <v>917</v>
      </c>
      <c r="W438" s="180">
        <v>360</v>
      </c>
      <c r="X438" s="180"/>
      <c r="Y438" s="180"/>
      <c r="Z438" s="180"/>
      <c r="AA438" s="180"/>
      <c r="AB438" s="180"/>
      <c r="AC438" s="180"/>
      <c r="AD438" s="180"/>
      <c r="AE438" s="180"/>
    </row>
    <row r="439" spans="1:31" x14ac:dyDescent="0.25">
      <c r="A439" s="200" t="s">
        <v>22</v>
      </c>
      <c r="B439" s="12" t="s">
        <v>74</v>
      </c>
      <c r="C439" s="12" t="s">
        <v>24</v>
      </c>
      <c r="D439" s="12" t="s">
        <v>24</v>
      </c>
      <c r="E439" s="12" t="s">
        <v>54</v>
      </c>
      <c r="F439" s="12" t="s">
        <v>50</v>
      </c>
      <c r="G439" s="15"/>
      <c r="H439" s="15"/>
      <c r="I439" s="15"/>
      <c r="J439" s="15">
        <v>26</v>
      </c>
      <c r="K439" s="15"/>
      <c r="L439" s="8" t="str">
        <f t="shared" si="43"/>
        <v>A-05-01-01-000-002---</v>
      </c>
      <c r="M439" s="13" t="s">
        <v>59</v>
      </c>
      <c r="N439" s="10">
        <f>+N440</f>
        <v>454060440</v>
      </c>
      <c r="O439" s="494"/>
      <c r="P439" s="456"/>
      <c r="Q439" s="456"/>
      <c r="R439" s="437"/>
      <c r="S439" s="411"/>
      <c r="T439" s="223"/>
      <c r="U439" s="223"/>
      <c r="V439" s="180"/>
      <c r="W439" s="180"/>
      <c r="X439" s="180"/>
      <c r="Y439" s="180"/>
      <c r="Z439" s="180"/>
      <c r="AA439" s="180"/>
      <c r="AB439" s="180"/>
      <c r="AC439" s="180"/>
      <c r="AD439" s="180"/>
      <c r="AE439" s="180"/>
    </row>
    <row r="440" spans="1:31" ht="33" x14ac:dyDescent="0.25">
      <c r="A440" s="200" t="s">
        <v>22</v>
      </c>
      <c r="B440" s="12" t="s">
        <v>74</v>
      </c>
      <c r="C440" s="12" t="s">
        <v>24</v>
      </c>
      <c r="D440" s="12" t="s">
        <v>24</v>
      </c>
      <c r="E440" s="12" t="s">
        <v>54</v>
      </c>
      <c r="F440" s="12" t="s">
        <v>50</v>
      </c>
      <c r="G440" s="15"/>
      <c r="H440" s="15"/>
      <c r="I440" s="15"/>
      <c r="J440" s="12">
        <v>26</v>
      </c>
      <c r="K440" s="12">
        <v>602</v>
      </c>
      <c r="L440" s="8" t="str">
        <f t="shared" si="43"/>
        <v>A-05-01-01-000-002---</v>
      </c>
      <c r="M440" s="14" t="s">
        <v>382</v>
      </c>
      <c r="N440" s="11">
        <v>454060440</v>
      </c>
      <c r="O440" s="494"/>
      <c r="P440" s="457"/>
      <c r="Q440" s="457"/>
      <c r="R440" s="437" t="s">
        <v>203</v>
      </c>
      <c r="S440" s="411" t="s">
        <v>44</v>
      </c>
      <c r="T440" s="141" t="s">
        <v>440</v>
      </c>
      <c r="U440" s="223"/>
      <c r="V440" s="180" t="s">
        <v>917</v>
      </c>
      <c r="W440" s="180">
        <v>360</v>
      </c>
      <c r="X440" s="180"/>
      <c r="Y440" s="180"/>
      <c r="Z440" s="180"/>
      <c r="AA440" s="180"/>
      <c r="AB440" s="180"/>
      <c r="AC440" s="180"/>
      <c r="AD440" s="180"/>
      <c r="AE440" s="180"/>
    </row>
    <row r="441" spans="1:31" ht="33" x14ac:dyDescent="0.25">
      <c r="A441" s="200" t="s">
        <v>22</v>
      </c>
      <c r="B441" s="12" t="s">
        <v>74</v>
      </c>
      <c r="C441" s="12" t="s">
        <v>24</v>
      </c>
      <c r="D441" s="12" t="s">
        <v>24</v>
      </c>
      <c r="E441" s="12" t="s">
        <v>54</v>
      </c>
      <c r="F441" s="12" t="s">
        <v>33</v>
      </c>
      <c r="G441" s="15"/>
      <c r="H441" s="15"/>
      <c r="I441" s="15"/>
      <c r="J441" s="15">
        <v>26</v>
      </c>
      <c r="K441" s="15"/>
      <c r="L441" s="8" t="str">
        <f t="shared" si="43"/>
        <v>A-05-01-01-000-003---</v>
      </c>
      <c r="M441" s="13" t="s">
        <v>180</v>
      </c>
      <c r="N441" s="10">
        <f>+N442</f>
        <v>15203606.449452406</v>
      </c>
      <c r="O441" s="494"/>
      <c r="P441" s="456"/>
      <c r="Q441" s="456"/>
      <c r="R441" s="437"/>
      <c r="S441" s="411"/>
      <c r="T441" s="223"/>
      <c r="U441" s="223"/>
      <c r="V441" s="180"/>
      <c r="W441" s="180"/>
      <c r="X441" s="180"/>
      <c r="Y441" s="180"/>
      <c r="Z441" s="180"/>
      <c r="AA441" s="180"/>
      <c r="AB441" s="180"/>
      <c r="AC441" s="180"/>
      <c r="AD441" s="180"/>
      <c r="AE441" s="180"/>
    </row>
    <row r="442" spans="1:31" ht="23.25" customHeight="1" x14ac:dyDescent="0.25">
      <c r="A442" s="200" t="s">
        <v>22</v>
      </c>
      <c r="B442" s="12" t="s">
        <v>74</v>
      </c>
      <c r="C442" s="12" t="s">
        <v>24</v>
      </c>
      <c r="D442" s="12" t="s">
        <v>24</v>
      </c>
      <c r="E442" s="12" t="s">
        <v>54</v>
      </c>
      <c r="F442" s="12" t="s">
        <v>33</v>
      </c>
      <c r="G442" s="12"/>
      <c r="H442" s="12"/>
      <c r="I442" s="12"/>
      <c r="J442" s="12">
        <v>26</v>
      </c>
      <c r="K442" s="12">
        <v>603</v>
      </c>
      <c r="L442" s="8" t="str">
        <f t="shared" si="43"/>
        <v>A-05-01-01-000-003---</v>
      </c>
      <c r="M442" s="14" t="s">
        <v>1007</v>
      </c>
      <c r="N442" s="11">
        <v>15203606.449452406</v>
      </c>
      <c r="O442" s="494"/>
      <c r="P442" s="457"/>
      <c r="Q442" s="457"/>
      <c r="R442" s="437" t="s">
        <v>203</v>
      </c>
      <c r="S442" s="411" t="s">
        <v>44</v>
      </c>
      <c r="T442" s="141" t="s">
        <v>440</v>
      </c>
      <c r="U442" s="223"/>
      <c r="V442" s="180" t="s">
        <v>917</v>
      </c>
      <c r="W442" s="180">
        <v>360</v>
      </c>
      <c r="X442" s="180"/>
      <c r="Y442" s="180"/>
      <c r="Z442" s="180"/>
      <c r="AA442" s="180"/>
      <c r="AB442" s="180"/>
      <c r="AC442" s="180"/>
      <c r="AD442" s="180"/>
      <c r="AE442" s="180"/>
    </row>
    <row r="443" spans="1:31" ht="23.25" customHeight="1" x14ac:dyDescent="0.25">
      <c r="A443" s="200" t="s">
        <v>22</v>
      </c>
      <c r="B443" s="12" t="s">
        <v>74</v>
      </c>
      <c r="C443" s="12" t="s">
        <v>24</v>
      </c>
      <c r="D443" s="12" t="s">
        <v>24</v>
      </c>
      <c r="E443" s="12" t="s">
        <v>54</v>
      </c>
      <c r="F443" s="12" t="s">
        <v>41</v>
      </c>
      <c r="G443" s="15"/>
      <c r="H443" s="15"/>
      <c r="I443" s="15"/>
      <c r="J443" s="15">
        <v>26</v>
      </c>
      <c r="K443" s="15"/>
      <c r="L443" s="8" t="str">
        <f t="shared" si="43"/>
        <v>A-05-01-01-000-004---</v>
      </c>
      <c r="M443" s="13" t="s">
        <v>181</v>
      </c>
      <c r="N443" s="10">
        <f>+N444</f>
        <v>8703000</v>
      </c>
      <c r="O443" s="494"/>
      <c r="P443" s="456"/>
      <c r="Q443" s="456"/>
      <c r="R443" s="437"/>
      <c r="S443" s="411"/>
      <c r="T443" s="223"/>
      <c r="U443" s="223"/>
      <c r="V443" s="180"/>
      <c r="W443" s="180"/>
      <c r="X443" s="180"/>
      <c r="Y443" s="180"/>
      <c r="Z443" s="180"/>
      <c r="AA443" s="180"/>
      <c r="AB443" s="180"/>
      <c r="AC443" s="180"/>
      <c r="AD443" s="180"/>
      <c r="AE443" s="180"/>
    </row>
    <row r="444" spans="1:31" ht="23.25" customHeight="1" x14ac:dyDescent="0.25">
      <c r="A444" s="200" t="s">
        <v>22</v>
      </c>
      <c r="B444" s="12" t="s">
        <v>74</v>
      </c>
      <c r="C444" s="12" t="s">
        <v>24</v>
      </c>
      <c r="D444" s="12" t="s">
        <v>24</v>
      </c>
      <c r="E444" s="12" t="s">
        <v>54</v>
      </c>
      <c r="F444" s="12" t="s">
        <v>41</v>
      </c>
      <c r="G444" s="15"/>
      <c r="H444" s="15"/>
      <c r="I444" s="15"/>
      <c r="J444" s="12">
        <v>26</v>
      </c>
      <c r="K444" s="12">
        <v>604</v>
      </c>
      <c r="L444" s="8" t="str">
        <f t="shared" si="43"/>
        <v>A-05-01-01-000-004---</v>
      </c>
      <c r="M444" s="14" t="s">
        <v>1008</v>
      </c>
      <c r="N444" s="11">
        <v>8703000</v>
      </c>
      <c r="O444" s="494"/>
      <c r="P444" s="457"/>
      <c r="Q444" s="457"/>
      <c r="R444" s="437" t="s">
        <v>203</v>
      </c>
      <c r="S444" s="411" t="s">
        <v>44</v>
      </c>
      <c r="T444" s="141" t="s">
        <v>440</v>
      </c>
      <c r="U444" s="223"/>
      <c r="V444" s="180" t="s">
        <v>917</v>
      </c>
      <c r="W444" s="180">
        <v>360</v>
      </c>
      <c r="X444" s="180"/>
      <c r="Y444" s="180"/>
      <c r="Z444" s="180"/>
      <c r="AA444" s="180"/>
      <c r="AB444" s="180"/>
      <c r="AC444" s="180"/>
      <c r="AD444" s="180"/>
      <c r="AE444" s="180"/>
    </row>
    <row r="445" spans="1:31" ht="33" x14ac:dyDescent="0.25">
      <c r="A445" s="195" t="s">
        <v>22</v>
      </c>
      <c r="B445" s="66" t="s">
        <v>74</v>
      </c>
      <c r="C445" s="66" t="s">
        <v>24</v>
      </c>
      <c r="D445" s="66" t="s">
        <v>24</v>
      </c>
      <c r="E445" s="66" t="s">
        <v>50</v>
      </c>
      <c r="F445" s="66"/>
      <c r="G445" s="66"/>
      <c r="H445" s="66"/>
      <c r="I445" s="66"/>
      <c r="J445" s="15">
        <v>26</v>
      </c>
      <c r="K445" s="66"/>
      <c r="L445" s="67" t="str">
        <f t="shared" si="43"/>
        <v>A-05-01-01-002----</v>
      </c>
      <c r="M445" s="13" t="s">
        <v>61</v>
      </c>
      <c r="N445" s="10">
        <f>+N446+N448+N450+N452+N454+N456+N458+N460</f>
        <v>75768300000</v>
      </c>
      <c r="O445" s="494"/>
      <c r="P445" s="456"/>
      <c r="Q445" s="456"/>
      <c r="R445" s="438"/>
      <c r="S445" s="415"/>
      <c r="T445" s="223"/>
      <c r="U445" s="223"/>
      <c r="V445" s="180"/>
      <c r="W445" s="180"/>
      <c r="X445" s="180"/>
      <c r="Y445" s="180"/>
      <c r="Z445" s="180"/>
      <c r="AA445" s="180"/>
      <c r="AB445" s="180"/>
      <c r="AC445" s="180"/>
      <c r="AD445" s="180"/>
      <c r="AE445" s="180"/>
    </row>
    <row r="446" spans="1:31" x14ac:dyDescent="0.25">
      <c r="A446" s="200" t="s">
        <v>22</v>
      </c>
      <c r="B446" s="12" t="s">
        <v>74</v>
      </c>
      <c r="C446" s="12" t="s">
        <v>24</v>
      </c>
      <c r="D446" s="12" t="s">
        <v>24</v>
      </c>
      <c r="E446" s="12" t="s">
        <v>50</v>
      </c>
      <c r="F446" s="12" t="s">
        <v>56</v>
      </c>
      <c r="G446" s="15"/>
      <c r="H446" s="15"/>
      <c r="I446" s="15"/>
      <c r="J446" s="15">
        <v>26</v>
      </c>
      <c r="K446" s="15"/>
      <c r="L446" s="8" t="str">
        <f t="shared" si="43"/>
        <v>A-05-01-01-002-001---</v>
      </c>
      <c r="M446" s="13" t="s">
        <v>182</v>
      </c>
      <c r="N446" s="10">
        <f>SUM(N447)</f>
        <v>5240426284</v>
      </c>
      <c r="O446" s="494"/>
      <c r="P446" s="456"/>
      <c r="Q446" s="456"/>
      <c r="R446" s="437"/>
      <c r="S446" s="411"/>
      <c r="T446" s="223"/>
      <c r="U446" s="223"/>
      <c r="V446" s="180"/>
      <c r="W446" s="180"/>
      <c r="X446" s="180"/>
      <c r="Y446" s="180"/>
      <c r="Z446" s="180"/>
      <c r="AA446" s="180"/>
      <c r="AB446" s="180"/>
      <c r="AC446" s="180"/>
      <c r="AD446" s="180"/>
      <c r="AE446" s="180"/>
    </row>
    <row r="447" spans="1:31" ht="25.5" x14ac:dyDescent="0.25">
      <c r="A447" s="200" t="s">
        <v>22</v>
      </c>
      <c r="B447" s="12" t="s">
        <v>74</v>
      </c>
      <c r="C447" s="12" t="s">
        <v>24</v>
      </c>
      <c r="D447" s="12" t="s">
        <v>24</v>
      </c>
      <c r="E447" s="12" t="s">
        <v>50</v>
      </c>
      <c r="F447" s="12" t="s">
        <v>56</v>
      </c>
      <c r="G447" s="12"/>
      <c r="H447" s="12"/>
      <c r="I447" s="12"/>
      <c r="J447" s="12">
        <v>26</v>
      </c>
      <c r="K447" s="12">
        <v>605</v>
      </c>
      <c r="L447" s="8" t="str">
        <f t="shared" si="43"/>
        <v>A-05-01-01-002-001---</v>
      </c>
      <c r="M447" s="14" t="s">
        <v>1009</v>
      </c>
      <c r="N447" s="11">
        <v>5240426284</v>
      </c>
      <c r="O447" s="494"/>
      <c r="P447" s="457"/>
      <c r="Q447" s="457"/>
      <c r="R447" s="437" t="s">
        <v>203</v>
      </c>
      <c r="S447" s="411" t="s">
        <v>44</v>
      </c>
      <c r="T447" s="141" t="s">
        <v>1056</v>
      </c>
      <c r="U447" s="223"/>
      <c r="V447" s="180" t="s">
        <v>917</v>
      </c>
      <c r="W447" s="180">
        <v>360</v>
      </c>
      <c r="X447" s="180"/>
      <c r="Y447" s="180"/>
      <c r="Z447" s="180"/>
      <c r="AA447" s="180"/>
      <c r="AB447" s="180"/>
      <c r="AC447" s="180"/>
      <c r="AD447" s="180"/>
      <c r="AE447" s="180"/>
    </row>
    <row r="448" spans="1:31" x14ac:dyDescent="0.25">
      <c r="A448" s="200" t="s">
        <v>22</v>
      </c>
      <c r="B448" s="12" t="s">
        <v>74</v>
      </c>
      <c r="C448" s="12" t="s">
        <v>24</v>
      </c>
      <c r="D448" s="12" t="s">
        <v>24</v>
      </c>
      <c r="E448" s="12" t="s">
        <v>50</v>
      </c>
      <c r="F448" s="372" t="s">
        <v>50</v>
      </c>
      <c r="G448" s="15"/>
      <c r="H448" s="15"/>
      <c r="I448" s="15"/>
      <c r="J448" s="15">
        <v>26</v>
      </c>
      <c r="K448" s="15"/>
      <c r="L448" s="8" t="str">
        <f t="shared" si="43"/>
        <v>A-05-01-01-002-002---</v>
      </c>
      <c r="M448" s="13" t="s">
        <v>1010</v>
      </c>
      <c r="N448" s="10">
        <f t="shared" ref="N448:N450" si="48">SUM(N449:N449)</f>
        <v>2014737690</v>
      </c>
      <c r="O448" s="494"/>
      <c r="P448" s="456"/>
      <c r="Q448" s="456"/>
      <c r="R448" s="437"/>
      <c r="S448" s="411"/>
      <c r="T448" s="223"/>
      <c r="U448" s="223"/>
      <c r="V448" s="180"/>
      <c r="W448" s="180"/>
      <c r="X448" s="180"/>
      <c r="Y448" s="180"/>
      <c r="Z448" s="180"/>
      <c r="AA448" s="180"/>
      <c r="AB448" s="180"/>
      <c r="AC448" s="180"/>
      <c r="AD448" s="180"/>
      <c r="AE448" s="180"/>
    </row>
    <row r="449" spans="1:31" ht="25.5" x14ac:dyDescent="0.25">
      <c r="A449" s="200" t="s">
        <v>22</v>
      </c>
      <c r="B449" s="12" t="s">
        <v>74</v>
      </c>
      <c r="C449" s="12" t="s">
        <v>24</v>
      </c>
      <c r="D449" s="12" t="s">
        <v>24</v>
      </c>
      <c r="E449" s="12" t="s">
        <v>50</v>
      </c>
      <c r="F449" s="372" t="s">
        <v>50</v>
      </c>
      <c r="G449" s="12"/>
      <c r="H449" s="12"/>
      <c r="I449" s="12"/>
      <c r="J449" s="12">
        <v>26</v>
      </c>
      <c r="K449" s="12">
        <v>606</v>
      </c>
      <c r="L449" s="8" t="str">
        <f t="shared" si="43"/>
        <v>A-05-01-01-002-002---</v>
      </c>
      <c r="M449" s="14" t="s">
        <v>1011</v>
      </c>
      <c r="N449" s="11">
        <v>2014737690</v>
      </c>
      <c r="O449" s="494"/>
      <c r="P449" s="457"/>
      <c r="Q449" s="457"/>
      <c r="R449" s="437" t="s">
        <v>203</v>
      </c>
      <c r="S449" s="411" t="s">
        <v>44</v>
      </c>
      <c r="T449" s="141" t="s">
        <v>1056</v>
      </c>
      <c r="U449" s="223"/>
      <c r="V449" s="180" t="s">
        <v>917</v>
      </c>
      <c r="W449" s="180">
        <v>360</v>
      </c>
      <c r="X449" s="180"/>
      <c r="Y449" s="180"/>
      <c r="Z449" s="180"/>
      <c r="AA449" s="180"/>
      <c r="AB449" s="180"/>
      <c r="AC449" s="180"/>
      <c r="AD449" s="180"/>
      <c r="AE449" s="180"/>
    </row>
    <row r="450" spans="1:31" ht="33" x14ac:dyDescent="0.25">
      <c r="A450" s="200" t="s">
        <v>22</v>
      </c>
      <c r="B450" s="12" t="s">
        <v>74</v>
      </c>
      <c r="C450" s="12" t="s">
        <v>24</v>
      </c>
      <c r="D450" s="12" t="s">
        <v>24</v>
      </c>
      <c r="E450" s="12" t="s">
        <v>50</v>
      </c>
      <c r="F450" s="12" t="s">
        <v>33</v>
      </c>
      <c r="G450" s="15"/>
      <c r="H450" s="15"/>
      <c r="I450" s="15"/>
      <c r="J450" s="15">
        <v>26</v>
      </c>
      <c r="K450" s="15"/>
      <c r="L450" s="8" t="str">
        <f t="shared" si="43"/>
        <v>A-05-01-01-002-003---</v>
      </c>
      <c r="M450" s="13" t="s">
        <v>62</v>
      </c>
      <c r="N450" s="10">
        <f t="shared" si="48"/>
        <v>35636802601</v>
      </c>
      <c r="O450" s="494"/>
      <c r="P450" s="456"/>
      <c r="Q450" s="456"/>
      <c r="R450" s="437"/>
      <c r="S450" s="411"/>
      <c r="T450" s="223"/>
      <c r="U450" s="223"/>
      <c r="V450" s="180"/>
      <c r="W450" s="180"/>
      <c r="X450" s="180"/>
      <c r="Y450" s="180"/>
      <c r="Z450" s="180"/>
      <c r="AA450" s="180"/>
      <c r="AB450" s="180"/>
      <c r="AC450" s="180"/>
      <c r="AD450" s="180"/>
      <c r="AE450" s="180"/>
    </row>
    <row r="451" spans="1:31" ht="25.5" x14ac:dyDescent="0.25">
      <c r="A451" s="200" t="s">
        <v>22</v>
      </c>
      <c r="B451" s="12" t="s">
        <v>74</v>
      </c>
      <c r="C451" s="12" t="s">
        <v>24</v>
      </c>
      <c r="D451" s="12" t="s">
        <v>24</v>
      </c>
      <c r="E451" s="12" t="s">
        <v>50</v>
      </c>
      <c r="F451" s="12" t="s">
        <v>33</v>
      </c>
      <c r="G451" s="12"/>
      <c r="H451" s="12"/>
      <c r="I451" s="12"/>
      <c r="J451" s="12">
        <v>26</v>
      </c>
      <c r="K451" s="12">
        <v>607</v>
      </c>
      <c r="L451" s="8" t="str">
        <f t="shared" si="43"/>
        <v>A-05-01-01-002-003---</v>
      </c>
      <c r="M451" s="14" t="s">
        <v>1012</v>
      </c>
      <c r="N451" s="11">
        <v>35636802601</v>
      </c>
      <c r="O451" s="494"/>
      <c r="P451" s="457"/>
      <c r="Q451" s="457"/>
      <c r="R451" s="437" t="s">
        <v>203</v>
      </c>
      <c r="S451" s="411" t="s">
        <v>44</v>
      </c>
      <c r="T451" s="141" t="s">
        <v>1056</v>
      </c>
      <c r="U451" s="223"/>
      <c r="V451" s="180" t="s">
        <v>917</v>
      </c>
      <c r="W451" s="180">
        <v>360</v>
      </c>
      <c r="X451" s="180"/>
      <c r="Y451" s="180"/>
      <c r="Z451" s="180"/>
      <c r="AA451" s="180"/>
      <c r="AB451" s="180"/>
      <c r="AC451" s="180"/>
      <c r="AD451" s="180"/>
      <c r="AE451" s="180"/>
    </row>
    <row r="452" spans="1:31" x14ac:dyDescent="0.25">
      <c r="A452" s="200" t="s">
        <v>22</v>
      </c>
      <c r="B452" s="12" t="s">
        <v>74</v>
      </c>
      <c r="C452" s="12" t="s">
        <v>24</v>
      </c>
      <c r="D452" s="12" t="s">
        <v>24</v>
      </c>
      <c r="E452" s="12" t="s">
        <v>50</v>
      </c>
      <c r="F452" s="12" t="s">
        <v>41</v>
      </c>
      <c r="G452" s="15"/>
      <c r="H452" s="15"/>
      <c r="I452" s="15"/>
      <c r="J452" s="15">
        <v>26</v>
      </c>
      <c r="K452" s="15"/>
      <c r="L452" s="8" t="str">
        <f t="shared" si="43"/>
        <v>A-05-01-01-002-004---</v>
      </c>
      <c r="M452" s="13" t="s">
        <v>183</v>
      </c>
      <c r="N452" s="10">
        <f>SUM(N453)</f>
        <v>17676536423</v>
      </c>
      <c r="O452" s="494"/>
      <c r="P452" s="456"/>
      <c r="Q452" s="456"/>
      <c r="R452" s="437"/>
      <c r="S452" s="411"/>
      <c r="T452" s="223"/>
      <c r="U452" s="223"/>
      <c r="V452" s="180"/>
      <c r="W452" s="180"/>
      <c r="X452" s="180"/>
      <c r="Y452" s="180"/>
      <c r="Z452" s="180"/>
      <c r="AA452" s="180"/>
      <c r="AB452" s="180"/>
      <c r="AC452" s="180"/>
      <c r="AD452" s="180"/>
      <c r="AE452" s="180"/>
    </row>
    <row r="453" spans="1:31" ht="25.5" x14ac:dyDescent="0.25">
      <c r="A453" s="200" t="s">
        <v>22</v>
      </c>
      <c r="B453" s="12" t="s">
        <v>74</v>
      </c>
      <c r="C453" s="12" t="s">
        <v>24</v>
      </c>
      <c r="D453" s="12" t="s">
        <v>24</v>
      </c>
      <c r="E453" s="12" t="s">
        <v>50</v>
      </c>
      <c r="F453" s="12" t="s">
        <v>41</v>
      </c>
      <c r="G453" s="12"/>
      <c r="H453" s="12"/>
      <c r="I453" s="12"/>
      <c r="J453" s="12">
        <v>26</v>
      </c>
      <c r="K453" s="12">
        <v>608</v>
      </c>
      <c r="L453" s="8" t="str">
        <f t="shared" si="43"/>
        <v>A-05-01-01-002-004---</v>
      </c>
      <c r="M453" s="14" t="s">
        <v>1013</v>
      </c>
      <c r="N453" s="11">
        <v>17676536423</v>
      </c>
      <c r="O453" s="494"/>
      <c r="P453" s="457"/>
      <c r="Q453" s="457"/>
      <c r="R453" s="437" t="s">
        <v>203</v>
      </c>
      <c r="S453" s="411" t="s">
        <v>44</v>
      </c>
      <c r="T453" s="141" t="s">
        <v>1056</v>
      </c>
      <c r="U453" s="223"/>
      <c r="V453" s="180" t="s">
        <v>917</v>
      </c>
      <c r="W453" s="180">
        <v>360</v>
      </c>
      <c r="X453" s="180"/>
      <c r="Y453" s="180"/>
      <c r="Z453" s="180"/>
      <c r="AA453" s="180"/>
      <c r="AB453" s="180"/>
      <c r="AC453" s="180"/>
      <c r="AD453" s="180"/>
      <c r="AE453" s="180"/>
    </row>
    <row r="454" spans="1:31" x14ac:dyDescent="0.25">
      <c r="A454" s="200" t="s">
        <v>22</v>
      </c>
      <c r="B454" s="12" t="s">
        <v>74</v>
      </c>
      <c r="C454" s="12" t="s">
        <v>24</v>
      </c>
      <c r="D454" s="12" t="s">
        <v>24</v>
      </c>
      <c r="E454" s="12" t="s">
        <v>50</v>
      </c>
      <c r="F454" s="12" t="s">
        <v>45</v>
      </c>
      <c r="G454" s="15"/>
      <c r="H454" s="15"/>
      <c r="I454" s="15"/>
      <c r="J454" s="15">
        <v>26</v>
      </c>
      <c r="K454" s="15"/>
      <c r="L454" s="8" t="str">
        <f t="shared" si="43"/>
        <v>A-05-01-01-002-005---</v>
      </c>
      <c r="M454" s="13" t="s">
        <v>184</v>
      </c>
      <c r="N454" s="10">
        <f>+N455</f>
        <v>11355431420</v>
      </c>
      <c r="O454" s="494"/>
      <c r="P454" s="456"/>
      <c r="Q454" s="456"/>
      <c r="R454" s="437"/>
      <c r="S454" s="411"/>
      <c r="T454" s="223"/>
      <c r="U454" s="223"/>
      <c r="V454" s="180"/>
      <c r="W454" s="180"/>
      <c r="X454" s="180"/>
      <c r="Y454" s="180"/>
      <c r="Z454" s="180"/>
      <c r="AA454" s="180"/>
      <c r="AB454" s="180"/>
      <c r="AC454" s="180"/>
      <c r="AD454" s="180"/>
      <c r="AE454" s="180"/>
    </row>
    <row r="455" spans="1:31" ht="25.5" x14ac:dyDescent="0.25">
      <c r="A455" s="200" t="s">
        <v>22</v>
      </c>
      <c r="B455" s="12" t="s">
        <v>74</v>
      </c>
      <c r="C455" s="12" t="s">
        <v>24</v>
      </c>
      <c r="D455" s="12" t="s">
        <v>24</v>
      </c>
      <c r="E455" s="12" t="s">
        <v>50</v>
      </c>
      <c r="F455" s="12" t="s">
        <v>45</v>
      </c>
      <c r="G455" s="15"/>
      <c r="H455" s="15"/>
      <c r="I455" s="15"/>
      <c r="J455" s="12">
        <v>26</v>
      </c>
      <c r="K455" s="12">
        <v>609</v>
      </c>
      <c r="L455" s="8" t="str">
        <f t="shared" si="43"/>
        <v>A-05-01-01-002-005---</v>
      </c>
      <c r="M455" s="14" t="s">
        <v>383</v>
      </c>
      <c r="N455" s="11">
        <v>11355431420</v>
      </c>
      <c r="O455" s="494"/>
      <c r="P455" s="457"/>
      <c r="Q455" s="457"/>
      <c r="R455" s="437" t="s">
        <v>203</v>
      </c>
      <c r="S455" s="411" t="s">
        <v>44</v>
      </c>
      <c r="T455" s="141" t="s">
        <v>1056</v>
      </c>
      <c r="U455" s="223"/>
      <c r="V455" s="180" t="s">
        <v>917</v>
      </c>
      <c r="W455" s="180">
        <v>360</v>
      </c>
      <c r="X455" s="180"/>
      <c r="Y455" s="180"/>
      <c r="Z455" s="180"/>
      <c r="AA455" s="180"/>
      <c r="AB455" s="180"/>
      <c r="AC455" s="180"/>
      <c r="AD455" s="180"/>
      <c r="AE455" s="180"/>
    </row>
    <row r="456" spans="1:31" ht="33" x14ac:dyDescent="0.25">
      <c r="A456" s="200" t="s">
        <v>22</v>
      </c>
      <c r="B456" s="12" t="s">
        <v>74</v>
      </c>
      <c r="C456" s="12" t="s">
        <v>24</v>
      </c>
      <c r="D456" s="12" t="s">
        <v>24</v>
      </c>
      <c r="E456" s="12" t="s">
        <v>50</v>
      </c>
      <c r="F456" s="12" t="s">
        <v>49</v>
      </c>
      <c r="G456" s="15"/>
      <c r="H456" s="15"/>
      <c r="I456" s="15"/>
      <c r="J456" s="15">
        <v>26</v>
      </c>
      <c r="K456" s="15"/>
      <c r="L456" s="8" t="str">
        <f t="shared" si="43"/>
        <v>A-05-01-01-002-006---</v>
      </c>
      <c r="M456" s="13" t="s">
        <v>185</v>
      </c>
      <c r="N456" s="10">
        <f>+N457</f>
        <v>42688657</v>
      </c>
      <c r="O456" s="494"/>
      <c r="P456" s="456"/>
      <c r="Q456" s="456"/>
      <c r="R456" s="437"/>
      <c r="S456" s="411"/>
      <c r="T456" s="223"/>
      <c r="U456" s="223"/>
      <c r="V456" s="180"/>
      <c r="W456" s="180"/>
      <c r="X456" s="180"/>
      <c r="Y456" s="180"/>
      <c r="Z456" s="180"/>
      <c r="AA456" s="180"/>
      <c r="AB456" s="180"/>
      <c r="AC456" s="180"/>
      <c r="AD456" s="180"/>
      <c r="AE456" s="180"/>
    </row>
    <row r="457" spans="1:31" ht="25.5" x14ac:dyDescent="0.25">
      <c r="A457" s="200" t="s">
        <v>22</v>
      </c>
      <c r="B457" s="12" t="s">
        <v>74</v>
      </c>
      <c r="C457" s="12" t="s">
        <v>24</v>
      </c>
      <c r="D457" s="12" t="s">
        <v>24</v>
      </c>
      <c r="E457" s="12" t="s">
        <v>50</v>
      </c>
      <c r="F457" s="12" t="s">
        <v>49</v>
      </c>
      <c r="G457" s="15"/>
      <c r="H457" s="15"/>
      <c r="I457" s="15"/>
      <c r="J457" s="12">
        <v>26</v>
      </c>
      <c r="K457" s="12">
        <v>610</v>
      </c>
      <c r="L457" s="8" t="str">
        <f t="shared" si="43"/>
        <v>A-05-01-01-002-006---</v>
      </c>
      <c r="M457" s="14" t="s">
        <v>1014</v>
      </c>
      <c r="N457" s="11">
        <v>42688657</v>
      </c>
      <c r="O457" s="494"/>
      <c r="P457" s="457"/>
      <c r="Q457" s="457"/>
      <c r="R457" s="437" t="s">
        <v>203</v>
      </c>
      <c r="S457" s="411" t="s">
        <v>44</v>
      </c>
      <c r="T457" s="141" t="s">
        <v>440</v>
      </c>
      <c r="U457" s="223"/>
      <c r="V457" s="180" t="s">
        <v>917</v>
      </c>
      <c r="W457" s="180">
        <v>360</v>
      </c>
      <c r="X457" s="180"/>
      <c r="Y457" s="180"/>
      <c r="Z457" s="180"/>
      <c r="AA457" s="180"/>
      <c r="AB457" s="180"/>
      <c r="AC457" s="180"/>
      <c r="AD457" s="180"/>
      <c r="AE457" s="180"/>
    </row>
    <row r="458" spans="1:31" x14ac:dyDescent="0.25">
      <c r="A458" s="200" t="s">
        <v>22</v>
      </c>
      <c r="B458" s="12" t="s">
        <v>74</v>
      </c>
      <c r="C458" s="12" t="s">
        <v>24</v>
      </c>
      <c r="D458" s="12" t="s">
        <v>24</v>
      </c>
      <c r="E458" s="12" t="s">
        <v>50</v>
      </c>
      <c r="F458" s="12" t="s">
        <v>35</v>
      </c>
      <c r="G458" s="15"/>
      <c r="H458" s="15"/>
      <c r="I458" s="15"/>
      <c r="J458" s="15">
        <v>26</v>
      </c>
      <c r="K458" s="15"/>
      <c r="L458" s="8" t="str">
        <f t="shared" si="43"/>
        <v>A-05-01-01-002-008---</v>
      </c>
      <c r="M458" s="13" t="s">
        <v>204</v>
      </c>
      <c r="N458" s="10">
        <f t="shared" ref="N458:N460" si="49">SUM(N459)</f>
        <v>2276001186</v>
      </c>
      <c r="O458" s="494"/>
      <c r="P458" s="456"/>
      <c r="Q458" s="456"/>
      <c r="R458" s="437"/>
      <c r="S458" s="411"/>
      <c r="T458" s="223"/>
      <c r="U458" s="223"/>
      <c r="V458" s="180"/>
      <c r="W458" s="180"/>
      <c r="X458" s="180"/>
      <c r="Y458" s="180"/>
      <c r="Z458" s="180"/>
      <c r="AA458" s="180"/>
      <c r="AB458" s="180"/>
      <c r="AC458" s="180"/>
      <c r="AD458" s="180"/>
      <c r="AE458" s="180"/>
    </row>
    <row r="459" spans="1:31" ht="25.5" x14ac:dyDescent="0.25">
      <c r="A459" s="200" t="s">
        <v>22</v>
      </c>
      <c r="B459" s="12" t="s">
        <v>74</v>
      </c>
      <c r="C459" s="12" t="s">
        <v>24</v>
      </c>
      <c r="D459" s="12" t="s">
        <v>24</v>
      </c>
      <c r="E459" s="12" t="s">
        <v>50</v>
      </c>
      <c r="F459" s="12" t="s">
        <v>35</v>
      </c>
      <c r="G459" s="12"/>
      <c r="H459" s="12"/>
      <c r="I459" s="12"/>
      <c r="J459" s="12">
        <v>26</v>
      </c>
      <c r="K459" s="12">
        <v>611</v>
      </c>
      <c r="L459" s="8" t="str">
        <f t="shared" si="43"/>
        <v>A-05-01-01-002-008---</v>
      </c>
      <c r="M459" s="14" t="s">
        <v>1015</v>
      </c>
      <c r="N459" s="11">
        <v>2276001186</v>
      </c>
      <c r="O459" s="494"/>
      <c r="P459" s="457"/>
      <c r="Q459" s="457"/>
      <c r="R459" s="437" t="s">
        <v>203</v>
      </c>
      <c r="S459" s="411" t="s">
        <v>44</v>
      </c>
      <c r="T459" s="141" t="s">
        <v>1056</v>
      </c>
      <c r="U459" s="223"/>
      <c r="V459" s="180" t="s">
        <v>917</v>
      </c>
      <c r="W459" s="180">
        <v>360</v>
      </c>
      <c r="X459" s="180"/>
      <c r="Y459" s="180"/>
      <c r="Z459" s="180"/>
      <c r="AA459" s="180"/>
      <c r="AB459" s="180"/>
      <c r="AC459" s="180"/>
      <c r="AD459" s="180"/>
      <c r="AE459" s="180"/>
    </row>
    <row r="460" spans="1:31" x14ac:dyDescent="0.25">
      <c r="A460" s="200" t="s">
        <v>22</v>
      </c>
      <c r="B460" s="12" t="s">
        <v>74</v>
      </c>
      <c r="C460" s="12" t="s">
        <v>24</v>
      </c>
      <c r="D460" s="12" t="s">
        <v>24</v>
      </c>
      <c r="E460" s="12" t="s">
        <v>50</v>
      </c>
      <c r="F460" s="372" t="s">
        <v>106</v>
      </c>
      <c r="G460" s="15"/>
      <c r="H460" s="15"/>
      <c r="I460" s="15"/>
      <c r="J460" s="15">
        <v>26</v>
      </c>
      <c r="K460" s="15"/>
      <c r="L460" s="8" t="str">
        <f t="shared" si="43"/>
        <v>A-05-01-01-002-009---</v>
      </c>
      <c r="M460" s="13" t="s">
        <v>1016</v>
      </c>
      <c r="N460" s="10">
        <f t="shared" si="49"/>
        <v>1525675739</v>
      </c>
      <c r="O460" s="494"/>
      <c r="P460" s="456"/>
      <c r="Q460" s="456"/>
      <c r="R460" s="437"/>
      <c r="S460" s="411"/>
      <c r="T460" s="223"/>
      <c r="U460" s="223"/>
      <c r="V460" s="180"/>
      <c r="W460" s="180"/>
      <c r="X460" s="180"/>
      <c r="Y460" s="180"/>
      <c r="Z460" s="180"/>
      <c r="AA460" s="180"/>
      <c r="AB460" s="180"/>
      <c r="AC460" s="180"/>
      <c r="AD460" s="180"/>
      <c r="AE460" s="180"/>
    </row>
    <row r="461" spans="1:31" ht="25.5" x14ac:dyDescent="0.25">
      <c r="A461" s="200" t="s">
        <v>22</v>
      </c>
      <c r="B461" s="12" t="s">
        <v>74</v>
      </c>
      <c r="C461" s="12" t="s">
        <v>24</v>
      </c>
      <c r="D461" s="12" t="s">
        <v>24</v>
      </c>
      <c r="E461" s="12" t="s">
        <v>50</v>
      </c>
      <c r="F461" s="372" t="s">
        <v>106</v>
      </c>
      <c r="G461" s="12"/>
      <c r="H461" s="12"/>
      <c r="I461" s="12"/>
      <c r="J461" s="12">
        <v>26</v>
      </c>
      <c r="K461" s="12">
        <v>612</v>
      </c>
      <c r="L461" s="8" t="str">
        <f t="shared" si="43"/>
        <v>A-05-01-01-002-009---</v>
      </c>
      <c r="M461" s="14" t="s">
        <v>1017</v>
      </c>
      <c r="N461" s="11">
        <v>1525675739</v>
      </c>
      <c r="O461" s="494"/>
      <c r="P461" s="457"/>
      <c r="Q461" s="457"/>
      <c r="R461" s="437" t="s">
        <v>203</v>
      </c>
      <c r="S461" s="411" t="s">
        <v>44</v>
      </c>
      <c r="T461" s="141" t="s">
        <v>1056</v>
      </c>
      <c r="U461" s="223"/>
      <c r="V461" s="180" t="s">
        <v>917</v>
      </c>
      <c r="W461" s="180">
        <v>360</v>
      </c>
      <c r="X461" s="180"/>
      <c r="Y461" s="180"/>
      <c r="Z461" s="180"/>
      <c r="AA461" s="180"/>
      <c r="AB461" s="180"/>
      <c r="AC461" s="180"/>
      <c r="AD461" s="180"/>
      <c r="AE461" s="180"/>
    </row>
    <row r="462" spans="1:31" ht="33" x14ac:dyDescent="0.25">
      <c r="A462" s="195" t="s">
        <v>22</v>
      </c>
      <c r="B462" s="66" t="s">
        <v>74</v>
      </c>
      <c r="C462" s="66" t="s">
        <v>24</v>
      </c>
      <c r="D462" s="66" t="s">
        <v>24</v>
      </c>
      <c r="E462" s="66" t="s">
        <v>33</v>
      </c>
      <c r="F462" s="66"/>
      <c r="G462" s="66"/>
      <c r="H462" s="66"/>
      <c r="I462" s="66"/>
      <c r="J462" s="15">
        <v>26</v>
      </c>
      <c r="K462" s="66"/>
      <c r="L462" s="67" t="str">
        <f t="shared" si="43"/>
        <v>A-05-01-01-003----</v>
      </c>
      <c r="M462" s="13" t="s">
        <v>68</v>
      </c>
      <c r="N462" s="10">
        <f>+N463+N465+N467+N469+N471+N473+N475</f>
        <v>5728100000.1573515</v>
      </c>
      <c r="O462" s="494"/>
      <c r="P462" s="456"/>
      <c r="Q462" s="456"/>
      <c r="R462" s="438"/>
      <c r="S462" s="415"/>
      <c r="T462" s="223"/>
      <c r="U462" s="223"/>
      <c r="V462" s="180"/>
      <c r="W462" s="180"/>
      <c r="X462" s="180"/>
      <c r="Y462" s="180"/>
      <c r="Z462" s="180"/>
      <c r="AA462" s="180"/>
      <c r="AB462" s="180"/>
      <c r="AC462" s="180"/>
      <c r="AD462" s="180"/>
      <c r="AE462" s="180"/>
    </row>
    <row r="463" spans="1:31" ht="33" x14ac:dyDescent="0.25">
      <c r="A463" s="200" t="s">
        <v>22</v>
      </c>
      <c r="B463" s="12" t="s">
        <v>74</v>
      </c>
      <c r="C463" s="12" t="s">
        <v>24</v>
      </c>
      <c r="D463" s="12" t="s">
        <v>24</v>
      </c>
      <c r="E463" s="12" t="s">
        <v>33</v>
      </c>
      <c r="F463" s="12" t="s">
        <v>50</v>
      </c>
      <c r="G463" s="15"/>
      <c r="H463" s="15"/>
      <c r="I463" s="15"/>
      <c r="J463" s="15">
        <v>26</v>
      </c>
      <c r="K463" s="15"/>
      <c r="L463" s="8" t="str">
        <f t="shared" si="43"/>
        <v>A-05-01-01-003-002---</v>
      </c>
      <c r="M463" s="13" t="s">
        <v>69</v>
      </c>
      <c r="N463" s="10">
        <f t="shared" ref="N463:N467" si="50">SUM(N464:N464)</f>
        <v>1233508182.9999993</v>
      </c>
      <c r="O463" s="494"/>
      <c r="P463" s="456"/>
      <c r="Q463" s="456"/>
      <c r="R463" s="437"/>
      <c r="S463" s="411"/>
      <c r="T463" s="223"/>
      <c r="U463" s="223"/>
      <c r="V463" s="180"/>
      <c r="W463" s="180"/>
      <c r="X463" s="180"/>
      <c r="Y463" s="180"/>
      <c r="Z463" s="180"/>
      <c r="AA463" s="180"/>
      <c r="AB463" s="180"/>
      <c r="AC463" s="180"/>
      <c r="AD463" s="180"/>
      <c r="AE463" s="180"/>
    </row>
    <row r="464" spans="1:31" ht="99" x14ac:dyDescent="0.25">
      <c r="A464" s="200" t="s">
        <v>22</v>
      </c>
      <c r="B464" s="12" t="s">
        <v>74</v>
      </c>
      <c r="C464" s="12" t="s">
        <v>24</v>
      </c>
      <c r="D464" s="12" t="s">
        <v>24</v>
      </c>
      <c r="E464" s="12" t="s">
        <v>33</v>
      </c>
      <c r="F464" s="12" t="s">
        <v>50</v>
      </c>
      <c r="G464" s="12"/>
      <c r="H464" s="12"/>
      <c r="I464" s="12"/>
      <c r="J464" s="12">
        <v>26</v>
      </c>
      <c r="K464" s="12">
        <v>613</v>
      </c>
      <c r="L464" s="8" t="str">
        <f t="shared" si="43"/>
        <v>A-05-01-01-003-002---</v>
      </c>
      <c r="M464" s="14" t="s">
        <v>384</v>
      </c>
      <c r="N464" s="11">
        <v>1233508182.9999993</v>
      </c>
      <c r="O464" s="494"/>
      <c r="P464" s="457"/>
      <c r="Q464" s="457"/>
      <c r="R464" s="437" t="s">
        <v>203</v>
      </c>
      <c r="S464" s="411" t="s">
        <v>44</v>
      </c>
      <c r="T464" s="141" t="s">
        <v>1056</v>
      </c>
      <c r="U464" s="223"/>
      <c r="V464" s="180" t="s">
        <v>917</v>
      </c>
      <c r="W464" s="180">
        <v>360</v>
      </c>
      <c r="X464" s="180"/>
      <c r="Y464" s="180"/>
      <c r="Z464" s="180"/>
      <c r="AA464" s="180"/>
      <c r="AB464" s="180"/>
      <c r="AC464" s="180"/>
      <c r="AD464" s="180"/>
      <c r="AE464" s="180"/>
    </row>
    <row r="465" spans="1:31" ht="33" x14ac:dyDescent="0.25">
      <c r="A465" s="200" t="s">
        <v>22</v>
      </c>
      <c r="B465" s="12" t="s">
        <v>74</v>
      </c>
      <c r="C465" s="12" t="s">
        <v>24</v>
      </c>
      <c r="D465" s="12" t="s">
        <v>24</v>
      </c>
      <c r="E465" s="12" t="s">
        <v>33</v>
      </c>
      <c r="F465" s="372" t="s">
        <v>33</v>
      </c>
      <c r="G465" s="15"/>
      <c r="H465" s="15"/>
      <c r="I465" s="15"/>
      <c r="J465" s="15">
        <v>26</v>
      </c>
      <c r="K465" s="15"/>
      <c r="L465" s="8" t="str">
        <f t="shared" si="43"/>
        <v>A-05-01-01-003-003---</v>
      </c>
      <c r="M465" s="13" t="s">
        <v>1018</v>
      </c>
      <c r="N465" s="10">
        <f t="shared" si="50"/>
        <v>2892538.1573524475</v>
      </c>
      <c r="O465" s="494"/>
      <c r="P465" s="456"/>
      <c r="Q465" s="456"/>
      <c r="R465" s="437"/>
      <c r="S465" s="411"/>
      <c r="T465" s="223"/>
      <c r="U465" s="223"/>
      <c r="V465" s="180"/>
      <c r="W465" s="180"/>
      <c r="X465" s="180"/>
      <c r="Y465" s="180"/>
      <c r="Z465" s="180"/>
      <c r="AA465" s="180"/>
      <c r="AB465" s="180"/>
      <c r="AC465" s="180"/>
      <c r="AD465" s="180"/>
      <c r="AE465" s="180"/>
    </row>
    <row r="466" spans="1:31" ht="25.5" x14ac:dyDescent="0.25">
      <c r="A466" s="200" t="s">
        <v>22</v>
      </c>
      <c r="B466" s="12" t="s">
        <v>74</v>
      </c>
      <c r="C466" s="12" t="s">
        <v>24</v>
      </c>
      <c r="D466" s="12" t="s">
        <v>24</v>
      </c>
      <c r="E466" s="12" t="s">
        <v>33</v>
      </c>
      <c r="F466" s="372" t="s">
        <v>33</v>
      </c>
      <c r="G466" s="12"/>
      <c r="H466" s="12"/>
      <c r="I466" s="12"/>
      <c r="J466" s="12">
        <v>26</v>
      </c>
      <c r="K466" s="12">
        <v>614</v>
      </c>
      <c r="L466" s="8" t="str">
        <f t="shared" si="43"/>
        <v>A-05-01-01-003-003---</v>
      </c>
      <c r="M466" s="14" t="s">
        <v>1019</v>
      </c>
      <c r="N466" s="11">
        <v>2892538.1573524475</v>
      </c>
      <c r="O466" s="494"/>
      <c r="P466" s="457"/>
      <c r="Q466" s="457"/>
      <c r="R466" s="437" t="s">
        <v>203</v>
      </c>
      <c r="S466" s="411" t="s">
        <v>44</v>
      </c>
      <c r="T466" s="141" t="s">
        <v>440</v>
      </c>
      <c r="U466" s="223"/>
      <c r="V466" s="180" t="s">
        <v>917</v>
      </c>
      <c r="W466" s="180">
        <v>360</v>
      </c>
      <c r="X466" s="180"/>
      <c r="Y466" s="180"/>
      <c r="Z466" s="180"/>
      <c r="AA466" s="180"/>
      <c r="AB466" s="180"/>
      <c r="AC466" s="180"/>
      <c r="AD466" s="180"/>
      <c r="AE466" s="180"/>
    </row>
    <row r="467" spans="1:31" x14ac:dyDescent="0.25">
      <c r="A467" s="200" t="s">
        <v>22</v>
      </c>
      <c r="B467" s="12" t="s">
        <v>74</v>
      </c>
      <c r="C467" s="12" t="s">
        <v>24</v>
      </c>
      <c r="D467" s="12" t="s">
        <v>24</v>
      </c>
      <c r="E467" s="12" t="s">
        <v>33</v>
      </c>
      <c r="F467" s="372" t="s">
        <v>41</v>
      </c>
      <c r="G467" s="15"/>
      <c r="H467" s="15"/>
      <c r="I467" s="15"/>
      <c r="J467" s="15">
        <v>26</v>
      </c>
      <c r="K467" s="15"/>
      <c r="L467" s="8" t="str">
        <f t="shared" si="43"/>
        <v>A-05-01-01-003-004---</v>
      </c>
      <c r="M467" s="13" t="s">
        <v>1020</v>
      </c>
      <c r="N467" s="10">
        <f t="shared" si="50"/>
        <v>10143867</v>
      </c>
      <c r="O467" s="494"/>
      <c r="P467" s="456"/>
      <c r="Q467" s="456"/>
      <c r="R467" s="437"/>
      <c r="S467" s="411"/>
      <c r="T467" s="223"/>
      <c r="U467" s="223"/>
      <c r="V467" s="180"/>
      <c r="W467" s="180"/>
      <c r="X467" s="180"/>
      <c r="Y467" s="180"/>
      <c r="Z467" s="180"/>
      <c r="AA467" s="180"/>
      <c r="AB467" s="180"/>
      <c r="AC467" s="180"/>
      <c r="AD467" s="180"/>
      <c r="AE467" s="180"/>
    </row>
    <row r="468" spans="1:31" ht="25.5" x14ac:dyDescent="0.25">
      <c r="A468" s="200" t="s">
        <v>22</v>
      </c>
      <c r="B468" s="12" t="s">
        <v>74</v>
      </c>
      <c r="C468" s="12" t="s">
        <v>24</v>
      </c>
      <c r="D468" s="12" t="s">
        <v>24</v>
      </c>
      <c r="E468" s="12" t="s">
        <v>33</v>
      </c>
      <c r="F468" s="372" t="s">
        <v>41</v>
      </c>
      <c r="G468" s="12"/>
      <c r="H468" s="12"/>
      <c r="I468" s="12"/>
      <c r="J468" s="12">
        <v>26</v>
      </c>
      <c r="K468" s="12">
        <v>615</v>
      </c>
      <c r="L468" s="8" t="str">
        <f t="shared" si="43"/>
        <v>A-05-01-01-003-004---</v>
      </c>
      <c r="M468" s="14" t="s">
        <v>1021</v>
      </c>
      <c r="N468" s="11">
        <v>10143867</v>
      </c>
      <c r="O468" s="494"/>
      <c r="P468" s="457"/>
      <c r="Q468" s="457"/>
      <c r="R468" s="437" t="s">
        <v>203</v>
      </c>
      <c r="S468" s="411" t="s">
        <v>44</v>
      </c>
      <c r="T468" s="141" t="s">
        <v>440</v>
      </c>
      <c r="U468" s="223"/>
      <c r="V468" s="180" t="s">
        <v>917</v>
      </c>
      <c r="W468" s="180">
        <v>360</v>
      </c>
      <c r="X468" s="180"/>
      <c r="Y468" s="180"/>
      <c r="Z468" s="180"/>
      <c r="AA468" s="180"/>
      <c r="AB468" s="180"/>
      <c r="AC468" s="180"/>
      <c r="AD468" s="180"/>
      <c r="AE468" s="180"/>
    </row>
    <row r="469" spans="1:31" ht="33" x14ac:dyDescent="0.25">
      <c r="A469" s="200" t="s">
        <v>22</v>
      </c>
      <c r="B469" s="12" t="s">
        <v>74</v>
      </c>
      <c r="C469" s="12" t="s">
        <v>24</v>
      </c>
      <c r="D469" s="12" t="s">
        <v>24</v>
      </c>
      <c r="E469" s="12" t="s">
        <v>33</v>
      </c>
      <c r="F469" s="12" t="s">
        <v>45</v>
      </c>
      <c r="G469" s="15"/>
      <c r="H469" s="15"/>
      <c r="I469" s="15"/>
      <c r="J469" s="15">
        <v>26</v>
      </c>
      <c r="K469" s="15"/>
      <c r="L469" s="8" t="str">
        <f t="shared" si="43"/>
        <v>A-05-01-01-003-005---</v>
      </c>
      <c r="M469" s="13" t="s">
        <v>75</v>
      </c>
      <c r="N469" s="10">
        <f t="shared" ref="N469" si="51">SUM(N470:N470)</f>
        <v>2800972136</v>
      </c>
      <c r="O469" s="494"/>
      <c r="P469" s="456"/>
      <c r="Q469" s="456"/>
      <c r="R469" s="437"/>
      <c r="S469" s="411"/>
      <c r="T469" s="223"/>
      <c r="U469" s="223"/>
      <c r="V469" s="180"/>
      <c r="W469" s="180"/>
      <c r="X469" s="180"/>
      <c r="Y469" s="180"/>
      <c r="Z469" s="180"/>
      <c r="AA469" s="180"/>
      <c r="AB469" s="180"/>
      <c r="AC469" s="180"/>
      <c r="AD469" s="180"/>
      <c r="AE469" s="180"/>
    </row>
    <row r="470" spans="1:31" ht="33" x14ac:dyDescent="0.25">
      <c r="A470" s="200" t="s">
        <v>22</v>
      </c>
      <c r="B470" s="12" t="s">
        <v>74</v>
      </c>
      <c r="C470" s="12" t="s">
        <v>24</v>
      </c>
      <c r="D470" s="12" t="s">
        <v>24</v>
      </c>
      <c r="E470" s="12" t="s">
        <v>33</v>
      </c>
      <c r="F470" s="12" t="s">
        <v>45</v>
      </c>
      <c r="G470" s="12"/>
      <c r="H470" s="12"/>
      <c r="I470" s="12"/>
      <c r="J470" s="12">
        <v>26</v>
      </c>
      <c r="K470" s="12">
        <v>616</v>
      </c>
      <c r="L470" s="8" t="str">
        <f t="shared" si="43"/>
        <v>A-05-01-01-003-005---</v>
      </c>
      <c r="M470" s="14" t="s">
        <v>385</v>
      </c>
      <c r="N470" s="11">
        <v>2800972136</v>
      </c>
      <c r="O470" s="494"/>
      <c r="P470" s="457"/>
      <c r="Q470" s="457"/>
      <c r="R470" s="437" t="s">
        <v>203</v>
      </c>
      <c r="S470" s="411" t="s">
        <v>44</v>
      </c>
      <c r="T470" s="141" t="s">
        <v>1056</v>
      </c>
      <c r="U470" s="223"/>
      <c r="V470" s="180" t="s">
        <v>917</v>
      </c>
      <c r="W470" s="180">
        <v>360</v>
      </c>
      <c r="X470" s="180"/>
      <c r="Y470" s="180"/>
      <c r="Z470" s="180"/>
      <c r="AA470" s="180"/>
      <c r="AB470" s="180"/>
      <c r="AC470" s="180"/>
      <c r="AD470" s="180"/>
      <c r="AE470" s="180"/>
    </row>
    <row r="471" spans="1:31" x14ac:dyDescent="0.25">
      <c r="A471" s="200" t="s">
        <v>22</v>
      </c>
      <c r="B471" s="12" t="s">
        <v>74</v>
      </c>
      <c r="C471" s="12" t="s">
        <v>24</v>
      </c>
      <c r="D471" s="12" t="s">
        <v>24</v>
      </c>
      <c r="E471" s="12" t="s">
        <v>33</v>
      </c>
      <c r="F471" s="12" t="s">
        <v>49</v>
      </c>
      <c r="G471" s="15"/>
      <c r="H471" s="15"/>
      <c r="I471" s="15"/>
      <c r="J471" s="15">
        <v>26</v>
      </c>
      <c r="K471" s="15"/>
      <c r="L471" s="8" t="str">
        <f t="shared" si="43"/>
        <v>A-05-01-01-003-006---</v>
      </c>
      <c r="M471" s="13" t="s">
        <v>81</v>
      </c>
      <c r="N471" s="10">
        <f t="shared" ref="N471:N473" si="52">SUM(N472)</f>
        <v>336116656</v>
      </c>
      <c r="O471" s="494"/>
      <c r="P471" s="456"/>
      <c r="Q471" s="456"/>
      <c r="R471" s="437"/>
      <c r="S471" s="411"/>
      <c r="T471" s="223"/>
      <c r="U471" s="223"/>
      <c r="V471" s="180"/>
      <c r="W471" s="180"/>
      <c r="X471" s="180"/>
      <c r="Y471" s="180"/>
      <c r="Z471" s="180"/>
      <c r="AA471" s="180"/>
      <c r="AB471" s="180"/>
      <c r="AC471" s="180"/>
      <c r="AD471" s="180"/>
      <c r="AE471" s="180"/>
    </row>
    <row r="472" spans="1:31" ht="25.5" x14ac:dyDescent="0.25">
      <c r="A472" s="200" t="s">
        <v>22</v>
      </c>
      <c r="B472" s="12" t="s">
        <v>74</v>
      </c>
      <c r="C472" s="12" t="s">
        <v>24</v>
      </c>
      <c r="D472" s="12" t="s">
        <v>24</v>
      </c>
      <c r="E472" s="12" t="s">
        <v>33</v>
      </c>
      <c r="F472" s="12" t="s">
        <v>49</v>
      </c>
      <c r="G472" s="12"/>
      <c r="H472" s="12"/>
      <c r="I472" s="12"/>
      <c r="J472" s="12">
        <v>26</v>
      </c>
      <c r="K472" s="12">
        <v>617</v>
      </c>
      <c r="L472" s="8" t="str">
        <f t="shared" si="43"/>
        <v>A-05-01-01-003-006---</v>
      </c>
      <c r="M472" s="14" t="s">
        <v>1022</v>
      </c>
      <c r="N472" s="11">
        <v>336116656</v>
      </c>
      <c r="O472" s="494"/>
      <c r="P472" s="457"/>
      <c r="Q472" s="457"/>
      <c r="R472" s="437" t="s">
        <v>203</v>
      </c>
      <c r="S472" s="411" t="s">
        <v>44</v>
      </c>
      <c r="T472" s="141" t="s">
        <v>440</v>
      </c>
      <c r="U472" s="223"/>
      <c r="V472" s="180" t="s">
        <v>917</v>
      </c>
      <c r="W472" s="180">
        <v>360</v>
      </c>
      <c r="X472" s="180"/>
      <c r="Y472" s="180"/>
      <c r="Z472" s="180"/>
      <c r="AA472" s="180"/>
      <c r="AB472" s="180"/>
      <c r="AC472" s="180"/>
      <c r="AD472" s="180"/>
      <c r="AE472" s="180"/>
    </row>
    <row r="473" spans="1:31" ht="33" x14ac:dyDescent="0.25">
      <c r="A473" s="200" t="s">
        <v>22</v>
      </c>
      <c r="B473" s="12" t="s">
        <v>74</v>
      </c>
      <c r="C473" s="12" t="s">
        <v>24</v>
      </c>
      <c r="D473" s="12" t="s">
        <v>24</v>
      </c>
      <c r="E473" s="12" t="s">
        <v>33</v>
      </c>
      <c r="F473" s="372" t="s">
        <v>47</v>
      </c>
      <c r="G473" s="15"/>
      <c r="H473" s="15"/>
      <c r="I473" s="15"/>
      <c r="J473" s="15">
        <v>26</v>
      </c>
      <c r="K473" s="15"/>
      <c r="L473" s="8" t="str">
        <f t="shared" si="43"/>
        <v>A-05-01-01-003-007---</v>
      </c>
      <c r="M473" s="13" t="s">
        <v>1049</v>
      </c>
      <c r="N473" s="10">
        <f t="shared" si="52"/>
        <v>224077770</v>
      </c>
      <c r="O473" s="494"/>
      <c r="P473" s="456"/>
      <c r="Q473" s="456"/>
      <c r="R473" s="437"/>
      <c r="S473" s="411"/>
      <c r="T473" s="223"/>
      <c r="U473" s="223"/>
      <c r="V473" s="180"/>
      <c r="W473" s="180"/>
      <c r="X473" s="180"/>
      <c r="Y473" s="180"/>
      <c r="Z473" s="180"/>
      <c r="AA473" s="180"/>
      <c r="AB473" s="180"/>
      <c r="AC473" s="180"/>
      <c r="AD473" s="180"/>
      <c r="AE473" s="180"/>
    </row>
    <row r="474" spans="1:31" ht="25.5" x14ac:dyDescent="0.25">
      <c r="A474" s="200" t="s">
        <v>22</v>
      </c>
      <c r="B474" s="12" t="s">
        <v>74</v>
      </c>
      <c r="C474" s="12" t="s">
        <v>24</v>
      </c>
      <c r="D474" s="12" t="s">
        <v>24</v>
      </c>
      <c r="E474" s="12" t="s">
        <v>33</v>
      </c>
      <c r="F474" s="372" t="s">
        <v>47</v>
      </c>
      <c r="G474" s="12"/>
      <c r="H474" s="12"/>
      <c r="I474" s="12"/>
      <c r="J474" s="12">
        <v>26</v>
      </c>
      <c r="K474" s="12">
        <v>618</v>
      </c>
      <c r="L474" s="8" t="str">
        <f t="shared" si="43"/>
        <v>A-05-01-01-003-007---</v>
      </c>
      <c r="M474" s="14" t="s">
        <v>1023</v>
      </c>
      <c r="N474" s="11">
        <v>224077770</v>
      </c>
      <c r="O474" s="494"/>
      <c r="P474" s="457"/>
      <c r="Q474" s="457"/>
      <c r="R474" s="437" t="s">
        <v>203</v>
      </c>
      <c r="S474" s="411" t="s">
        <v>44</v>
      </c>
      <c r="T474" s="141" t="s">
        <v>440</v>
      </c>
      <c r="U474" s="223"/>
      <c r="V474" s="180" t="s">
        <v>917</v>
      </c>
      <c r="W474" s="180">
        <v>360</v>
      </c>
      <c r="X474" s="180"/>
      <c r="Y474" s="180"/>
      <c r="Z474" s="180"/>
      <c r="AA474" s="180"/>
      <c r="AB474" s="180"/>
      <c r="AC474" s="180"/>
      <c r="AD474" s="180"/>
      <c r="AE474" s="180"/>
    </row>
    <row r="475" spans="1:31" x14ac:dyDescent="0.25">
      <c r="A475" s="200" t="s">
        <v>22</v>
      </c>
      <c r="B475" s="12" t="s">
        <v>74</v>
      </c>
      <c r="C475" s="12" t="s">
        <v>24</v>
      </c>
      <c r="D475" s="12" t="s">
        <v>24</v>
      </c>
      <c r="E475" s="12" t="s">
        <v>33</v>
      </c>
      <c r="F475" s="12" t="s">
        <v>35</v>
      </c>
      <c r="G475" s="15"/>
      <c r="H475" s="15"/>
      <c r="I475" s="15"/>
      <c r="J475" s="15">
        <v>26</v>
      </c>
      <c r="K475" s="15"/>
      <c r="L475" s="8" t="str">
        <f t="shared" si="43"/>
        <v>A-05-01-01-003-008---</v>
      </c>
      <c r="M475" s="13" t="s">
        <v>205</v>
      </c>
      <c r="N475" s="10">
        <f t="shared" ref="N475" si="53">SUM(N476)</f>
        <v>1120388850</v>
      </c>
      <c r="O475" s="494"/>
      <c r="P475" s="456"/>
      <c r="Q475" s="456"/>
      <c r="R475" s="437"/>
      <c r="S475" s="411"/>
      <c r="T475" s="223"/>
      <c r="U475" s="223"/>
      <c r="V475" s="180"/>
      <c r="W475" s="180"/>
      <c r="X475" s="180"/>
      <c r="Y475" s="180"/>
      <c r="Z475" s="180"/>
      <c r="AA475" s="180"/>
      <c r="AB475" s="180"/>
      <c r="AC475" s="180"/>
      <c r="AD475" s="180"/>
      <c r="AE475" s="180"/>
    </row>
    <row r="476" spans="1:31" ht="33" x14ac:dyDescent="0.25">
      <c r="A476" s="200" t="s">
        <v>22</v>
      </c>
      <c r="B476" s="12" t="s">
        <v>74</v>
      </c>
      <c r="C476" s="12" t="s">
        <v>24</v>
      </c>
      <c r="D476" s="12" t="s">
        <v>24</v>
      </c>
      <c r="E476" s="12" t="s">
        <v>33</v>
      </c>
      <c r="F476" s="12" t="s">
        <v>35</v>
      </c>
      <c r="G476" s="12"/>
      <c r="H476" s="12"/>
      <c r="I476" s="12"/>
      <c r="J476" s="12">
        <v>26</v>
      </c>
      <c r="K476" s="12">
        <v>619</v>
      </c>
      <c r="L476" s="8" t="str">
        <f t="shared" si="43"/>
        <v>A-05-01-01-003-008---</v>
      </c>
      <c r="M476" s="14" t="s">
        <v>1024</v>
      </c>
      <c r="N476" s="11">
        <v>1120388850</v>
      </c>
      <c r="O476" s="494"/>
      <c r="P476" s="457"/>
      <c r="Q476" s="457"/>
      <c r="R476" s="437" t="s">
        <v>203</v>
      </c>
      <c r="S476" s="411" t="s">
        <v>44</v>
      </c>
      <c r="T476" s="141" t="s">
        <v>1056</v>
      </c>
      <c r="U476" s="223"/>
      <c r="V476" s="180" t="s">
        <v>917</v>
      </c>
      <c r="W476" s="180">
        <v>360</v>
      </c>
      <c r="X476" s="180"/>
      <c r="Y476" s="180"/>
      <c r="Z476" s="180"/>
      <c r="AA476" s="180"/>
      <c r="AB476" s="180"/>
      <c r="AC476" s="180"/>
      <c r="AD476" s="180"/>
      <c r="AE476" s="180"/>
    </row>
    <row r="477" spans="1:31" x14ac:dyDescent="0.25">
      <c r="A477" s="195" t="s">
        <v>22</v>
      </c>
      <c r="B477" s="66" t="s">
        <v>74</v>
      </c>
      <c r="C477" s="66" t="s">
        <v>24</v>
      </c>
      <c r="D477" s="66" t="s">
        <v>24</v>
      </c>
      <c r="E477" s="66" t="s">
        <v>41</v>
      </c>
      <c r="F477" s="66"/>
      <c r="G477" s="66"/>
      <c r="H477" s="66"/>
      <c r="I477" s="66"/>
      <c r="J477" s="15">
        <v>26</v>
      </c>
      <c r="K477" s="66"/>
      <c r="L477" s="67" t="str">
        <f t="shared" si="43"/>
        <v>A-05-01-01-004----</v>
      </c>
      <c r="M477" s="13" t="s">
        <v>206</v>
      </c>
      <c r="N477" s="10">
        <f>+N478+N480+N482+N484</f>
        <v>2474600000.2524509</v>
      </c>
      <c r="O477" s="494"/>
      <c r="P477" s="456"/>
      <c r="Q477" s="456"/>
      <c r="R477" s="438"/>
      <c r="S477" s="415"/>
      <c r="T477" s="223"/>
      <c r="U477" s="223"/>
      <c r="V477" s="180"/>
      <c r="W477" s="180"/>
      <c r="X477" s="180"/>
      <c r="Y477" s="180"/>
      <c r="Z477" s="180"/>
      <c r="AA477" s="180"/>
      <c r="AB477" s="180"/>
      <c r="AC477" s="180"/>
      <c r="AD477" s="180"/>
      <c r="AE477" s="180"/>
    </row>
    <row r="478" spans="1:31" ht="33" x14ac:dyDescent="0.25">
      <c r="A478" s="200" t="s">
        <v>22</v>
      </c>
      <c r="B478" s="12" t="s">
        <v>74</v>
      </c>
      <c r="C478" s="12" t="s">
        <v>24</v>
      </c>
      <c r="D478" s="12" t="s">
        <v>24</v>
      </c>
      <c r="E478" s="12" t="s">
        <v>41</v>
      </c>
      <c r="F478" s="12" t="s">
        <v>50</v>
      </c>
      <c r="G478" s="15"/>
      <c r="H478" s="15"/>
      <c r="I478" s="15"/>
      <c r="J478" s="15">
        <v>26</v>
      </c>
      <c r="K478" s="12"/>
      <c r="L478" s="8" t="str">
        <f t="shared" si="43"/>
        <v>A-05-01-01-004-002---</v>
      </c>
      <c r="M478" s="13" t="s">
        <v>85</v>
      </c>
      <c r="N478" s="10">
        <f>+N479</f>
        <v>127910340.38467312</v>
      </c>
      <c r="O478" s="494"/>
      <c r="P478" s="456"/>
      <c r="Q478" s="456"/>
      <c r="R478" s="437"/>
      <c r="S478" s="411"/>
      <c r="T478" s="223"/>
      <c r="U478" s="223"/>
      <c r="V478" s="180"/>
      <c r="W478" s="180"/>
      <c r="X478" s="180"/>
      <c r="Y478" s="180"/>
      <c r="Z478" s="180"/>
      <c r="AA478" s="180"/>
      <c r="AB478" s="180"/>
      <c r="AC478" s="180"/>
      <c r="AD478" s="180"/>
      <c r="AE478" s="180"/>
    </row>
    <row r="479" spans="1:31" ht="25.5" x14ac:dyDescent="0.25">
      <c r="A479" s="200" t="s">
        <v>22</v>
      </c>
      <c r="B479" s="12" t="s">
        <v>74</v>
      </c>
      <c r="C479" s="12" t="s">
        <v>24</v>
      </c>
      <c r="D479" s="12" t="s">
        <v>24</v>
      </c>
      <c r="E479" s="12" t="s">
        <v>41</v>
      </c>
      <c r="F479" s="12" t="s">
        <v>50</v>
      </c>
      <c r="G479" s="15"/>
      <c r="H479" s="15"/>
      <c r="I479" s="15"/>
      <c r="J479" s="12">
        <v>26</v>
      </c>
      <c r="K479" s="12">
        <v>620</v>
      </c>
      <c r="L479" s="8" t="str">
        <f t="shared" si="43"/>
        <v>A-05-01-01-004-002---</v>
      </c>
      <c r="M479" s="14" t="s">
        <v>386</v>
      </c>
      <c r="N479" s="11">
        <v>127910340.38467312</v>
      </c>
      <c r="O479" s="494"/>
      <c r="P479" s="457"/>
      <c r="Q479" s="457"/>
      <c r="R479" s="437" t="s">
        <v>203</v>
      </c>
      <c r="S479" s="411" t="s">
        <v>44</v>
      </c>
      <c r="T479" s="141" t="s">
        <v>440</v>
      </c>
      <c r="U479" s="223"/>
      <c r="V479" s="180" t="s">
        <v>917</v>
      </c>
      <c r="W479" s="180">
        <v>360</v>
      </c>
      <c r="X479" s="180"/>
      <c r="Y479" s="180"/>
      <c r="Z479" s="180"/>
      <c r="AA479" s="180"/>
      <c r="AB479" s="180"/>
      <c r="AC479" s="180"/>
      <c r="AD479" s="180"/>
      <c r="AE479" s="180"/>
    </row>
    <row r="480" spans="1:31" x14ac:dyDescent="0.25">
      <c r="A480" s="200" t="s">
        <v>22</v>
      </c>
      <c r="B480" s="12" t="s">
        <v>74</v>
      </c>
      <c r="C480" s="12" t="s">
        <v>24</v>
      </c>
      <c r="D480" s="12" t="s">
        <v>24</v>
      </c>
      <c r="E480" s="12" t="s">
        <v>41</v>
      </c>
      <c r="F480" s="12" t="s">
        <v>41</v>
      </c>
      <c r="G480" s="15"/>
      <c r="H480" s="15"/>
      <c r="I480" s="15"/>
      <c r="J480" s="15">
        <v>26</v>
      </c>
      <c r="K480" s="15"/>
      <c r="L480" s="8" t="str">
        <f t="shared" si="43"/>
        <v>A-05-01-01-004-004---</v>
      </c>
      <c r="M480" s="13" t="s">
        <v>88</v>
      </c>
      <c r="N480" s="10">
        <f t="shared" ref="N480" si="54">SUM(N481:N481)</f>
        <v>1835182404.7290854</v>
      </c>
      <c r="O480" s="494"/>
      <c r="P480" s="456"/>
      <c r="Q480" s="456"/>
      <c r="R480" s="437"/>
      <c r="S480" s="411"/>
      <c r="T480" s="223"/>
      <c r="U480" s="223"/>
      <c r="V480" s="180"/>
      <c r="W480" s="180"/>
      <c r="X480" s="180"/>
      <c r="Y480" s="180"/>
      <c r="Z480" s="180"/>
      <c r="AA480" s="180"/>
      <c r="AB480" s="180"/>
      <c r="AC480" s="180"/>
      <c r="AD480" s="180"/>
      <c r="AE480" s="180"/>
    </row>
    <row r="481" spans="1:31" ht="25.5" x14ac:dyDescent="0.25">
      <c r="A481" s="200" t="s">
        <v>22</v>
      </c>
      <c r="B481" s="12" t="s">
        <v>74</v>
      </c>
      <c r="C481" s="12" t="s">
        <v>24</v>
      </c>
      <c r="D481" s="12" t="s">
        <v>24</v>
      </c>
      <c r="E481" s="12" t="s">
        <v>41</v>
      </c>
      <c r="F481" s="12" t="s">
        <v>41</v>
      </c>
      <c r="G481" s="12"/>
      <c r="H481" s="12"/>
      <c r="I481" s="12"/>
      <c r="J481" s="12">
        <v>26</v>
      </c>
      <c r="K481" s="12">
        <v>621</v>
      </c>
      <c r="L481" s="8" t="str">
        <f t="shared" si="43"/>
        <v>A-05-01-01-004-004---</v>
      </c>
      <c r="M481" s="14" t="s">
        <v>1025</v>
      </c>
      <c r="N481" s="11">
        <v>1835182404.7290854</v>
      </c>
      <c r="O481" s="494"/>
      <c r="P481" s="457"/>
      <c r="Q481" s="457"/>
      <c r="R481" s="437" t="s">
        <v>203</v>
      </c>
      <c r="S481" s="411" t="s">
        <v>44</v>
      </c>
      <c r="T481" s="141" t="s">
        <v>1056</v>
      </c>
      <c r="U481" s="223"/>
      <c r="V481" s="180" t="s">
        <v>917</v>
      </c>
      <c r="W481" s="180">
        <v>360</v>
      </c>
      <c r="X481" s="180"/>
      <c r="Y481" s="180"/>
      <c r="Z481" s="180"/>
      <c r="AA481" s="180"/>
      <c r="AB481" s="180"/>
      <c r="AC481" s="180"/>
      <c r="AD481" s="180"/>
      <c r="AE481" s="180"/>
    </row>
    <row r="482" spans="1:31" x14ac:dyDescent="0.25">
      <c r="A482" s="200" t="s">
        <v>22</v>
      </c>
      <c r="B482" s="12" t="s">
        <v>74</v>
      </c>
      <c r="C482" s="12" t="s">
        <v>24</v>
      </c>
      <c r="D482" s="12" t="s">
        <v>24</v>
      </c>
      <c r="E482" s="12" t="s">
        <v>41</v>
      </c>
      <c r="F482" s="12" t="s">
        <v>45</v>
      </c>
      <c r="G482" s="15"/>
      <c r="H482" s="15"/>
      <c r="I482" s="15"/>
      <c r="J482" s="15">
        <v>26</v>
      </c>
      <c r="K482" s="15"/>
      <c r="L482" s="8" t="str">
        <f t="shared" si="43"/>
        <v>A-05-01-01-004-005---</v>
      </c>
      <c r="M482" s="13" t="s">
        <v>46</v>
      </c>
      <c r="N482" s="10">
        <f t="shared" ref="N482:N484" si="55">SUM(N483:N483)</f>
        <v>0</v>
      </c>
      <c r="O482" s="494"/>
      <c r="P482" s="456"/>
      <c r="Q482" s="456"/>
      <c r="R482" s="437"/>
      <c r="S482" s="411"/>
      <c r="T482" s="223"/>
      <c r="U482" s="223"/>
      <c r="V482" s="180"/>
      <c r="W482" s="180"/>
      <c r="X482" s="180"/>
      <c r="Y482" s="180"/>
      <c r="Z482" s="180"/>
      <c r="AA482" s="180"/>
      <c r="AB482" s="180"/>
      <c r="AC482" s="180"/>
      <c r="AD482" s="180"/>
      <c r="AE482" s="180"/>
    </row>
    <row r="483" spans="1:31" ht="33" x14ac:dyDescent="0.25">
      <c r="A483" s="200" t="s">
        <v>22</v>
      </c>
      <c r="B483" s="12" t="s">
        <v>74</v>
      </c>
      <c r="C483" s="12" t="s">
        <v>24</v>
      </c>
      <c r="D483" s="12" t="s">
        <v>24</v>
      </c>
      <c r="E483" s="12" t="s">
        <v>41</v>
      </c>
      <c r="F483" s="12" t="s">
        <v>45</v>
      </c>
      <c r="G483" s="15"/>
      <c r="H483" s="12"/>
      <c r="I483" s="12"/>
      <c r="J483" s="12">
        <v>26</v>
      </c>
      <c r="K483" s="12">
        <v>622</v>
      </c>
      <c r="L483" s="8" t="str">
        <f t="shared" si="43"/>
        <v>A-05-01-01-004-005---</v>
      </c>
      <c r="M483" s="14" t="s">
        <v>387</v>
      </c>
      <c r="N483" s="11">
        <v>0</v>
      </c>
      <c r="O483" s="494"/>
      <c r="P483" s="457"/>
      <c r="Q483" s="457"/>
      <c r="R483" s="437" t="s">
        <v>203</v>
      </c>
      <c r="S483" s="411" t="s">
        <v>44</v>
      </c>
      <c r="T483" s="141" t="s">
        <v>440</v>
      </c>
      <c r="U483" s="223"/>
      <c r="V483" s="180" t="s">
        <v>917</v>
      </c>
      <c r="W483" s="180">
        <v>360</v>
      </c>
      <c r="X483" s="180"/>
      <c r="Y483" s="180"/>
      <c r="Z483" s="180"/>
      <c r="AA483" s="180"/>
      <c r="AB483" s="180"/>
      <c r="AC483" s="180"/>
      <c r="AD483" s="180"/>
      <c r="AE483" s="180"/>
    </row>
    <row r="484" spans="1:31" x14ac:dyDescent="0.25">
      <c r="A484" s="200" t="s">
        <v>22</v>
      </c>
      <c r="B484" s="12" t="s">
        <v>74</v>
      </c>
      <c r="C484" s="12" t="s">
        <v>24</v>
      </c>
      <c r="D484" s="12" t="s">
        <v>24</v>
      </c>
      <c r="E484" s="12" t="s">
        <v>41</v>
      </c>
      <c r="F484" s="372" t="s">
        <v>49</v>
      </c>
      <c r="G484" s="15"/>
      <c r="H484" s="15"/>
      <c r="I484" s="15"/>
      <c r="J484" s="15">
        <v>26</v>
      </c>
      <c r="K484" s="15"/>
      <c r="L484" s="8" t="str">
        <f t="shared" si="43"/>
        <v>A-05-01-01-004-006---</v>
      </c>
      <c r="M484" s="13" t="s">
        <v>355</v>
      </c>
      <c r="N484" s="10">
        <f t="shared" si="55"/>
        <v>511507255.1386925</v>
      </c>
      <c r="O484" s="494"/>
      <c r="P484" s="456"/>
      <c r="Q484" s="456"/>
      <c r="R484" s="437"/>
      <c r="S484" s="411"/>
      <c r="T484" s="223"/>
      <c r="U484" s="223"/>
      <c r="V484" s="180"/>
      <c r="W484" s="180"/>
      <c r="X484" s="180"/>
      <c r="Y484" s="180"/>
      <c r="Z484" s="180"/>
      <c r="AA484" s="180"/>
      <c r="AB484" s="180"/>
      <c r="AC484" s="180"/>
      <c r="AD484" s="180"/>
      <c r="AE484" s="180"/>
    </row>
    <row r="485" spans="1:31" ht="25.5" x14ac:dyDescent="0.25">
      <c r="A485" s="200" t="s">
        <v>22</v>
      </c>
      <c r="B485" s="12" t="s">
        <v>74</v>
      </c>
      <c r="C485" s="12" t="s">
        <v>24</v>
      </c>
      <c r="D485" s="12" t="s">
        <v>24</v>
      </c>
      <c r="E485" s="12" t="s">
        <v>41</v>
      </c>
      <c r="F485" s="372" t="s">
        <v>49</v>
      </c>
      <c r="G485" s="15"/>
      <c r="H485" s="12"/>
      <c r="I485" s="12"/>
      <c r="J485" s="12">
        <v>26</v>
      </c>
      <c r="K485" s="12">
        <v>623</v>
      </c>
      <c r="L485" s="8" t="str">
        <f t="shared" si="43"/>
        <v>A-05-01-01-004-006---</v>
      </c>
      <c r="M485" s="14" t="s">
        <v>1064</v>
      </c>
      <c r="N485" s="11">
        <v>511507255.1386925</v>
      </c>
      <c r="O485" s="494"/>
      <c r="P485" s="457"/>
      <c r="Q485" s="457"/>
      <c r="R485" s="437" t="s">
        <v>203</v>
      </c>
      <c r="S485" s="411" t="s">
        <v>44</v>
      </c>
      <c r="T485" s="141" t="s">
        <v>440</v>
      </c>
      <c r="U485" s="223"/>
      <c r="V485" s="180" t="s">
        <v>917</v>
      </c>
      <c r="W485" s="180">
        <v>360</v>
      </c>
      <c r="X485" s="180"/>
      <c r="Y485" s="180"/>
      <c r="Z485" s="180"/>
      <c r="AA485" s="180"/>
      <c r="AB485" s="180"/>
      <c r="AC485" s="180"/>
      <c r="AD485" s="180"/>
      <c r="AE485" s="180"/>
    </row>
    <row r="486" spans="1:31" s="68" customFormat="1" ht="15.75" x14ac:dyDescent="0.25">
      <c r="A486" s="206" t="s">
        <v>22</v>
      </c>
      <c r="B486" s="114" t="s">
        <v>74</v>
      </c>
      <c r="C486" s="114" t="s">
        <v>24</v>
      </c>
      <c r="D486" s="114" t="s">
        <v>29</v>
      </c>
      <c r="E486" s="114"/>
      <c r="F486" s="114"/>
      <c r="G486" s="114"/>
      <c r="H486" s="114"/>
      <c r="I486" s="114"/>
      <c r="J486" s="15">
        <v>26</v>
      </c>
      <c r="K486" s="114"/>
      <c r="L486" s="115" t="str">
        <f t="shared" si="43"/>
        <v>A-05-01-02-----</v>
      </c>
      <c r="M486" s="116" t="s">
        <v>94</v>
      </c>
      <c r="N486" s="117">
        <f>+N487+N492+N495+N502</f>
        <v>6817999999.739296</v>
      </c>
      <c r="O486" s="498"/>
      <c r="P486" s="455"/>
      <c r="Q486" s="455"/>
      <c r="R486" s="439"/>
      <c r="S486" s="424"/>
      <c r="T486" s="223"/>
      <c r="U486" s="223"/>
      <c r="V486" s="181"/>
      <c r="W486" s="181"/>
      <c r="X486" s="181"/>
      <c r="Y486" s="181"/>
      <c r="Z486" s="181"/>
      <c r="AA486" s="181"/>
      <c r="AB486" s="181"/>
      <c r="AC486" s="181"/>
      <c r="AD486" s="181"/>
      <c r="AE486" s="181"/>
    </row>
    <row r="487" spans="1:31" ht="66" x14ac:dyDescent="0.25">
      <c r="A487" s="195" t="s">
        <v>22</v>
      </c>
      <c r="B487" s="66" t="s">
        <v>74</v>
      </c>
      <c r="C487" s="66" t="s">
        <v>24</v>
      </c>
      <c r="D487" s="66" t="s">
        <v>29</v>
      </c>
      <c r="E487" s="66" t="s">
        <v>49</v>
      </c>
      <c r="F487" s="66"/>
      <c r="G487" s="66"/>
      <c r="H487" s="66"/>
      <c r="I487" s="66"/>
      <c r="J487" s="15">
        <v>26</v>
      </c>
      <c r="K487" s="66"/>
      <c r="L487" s="67" t="str">
        <f t="shared" si="43"/>
        <v>A-05-01-02-006----</v>
      </c>
      <c r="M487" s="13" t="s">
        <v>207</v>
      </c>
      <c r="N487" s="10">
        <f>+N488+N490</f>
        <v>1998499999.9362001</v>
      </c>
      <c r="O487" s="494"/>
      <c r="P487" s="456"/>
      <c r="Q487" s="456"/>
      <c r="R487" s="438"/>
      <c r="S487" s="415"/>
      <c r="T487" s="223"/>
      <c r="U487" s="223"/>
      <c r="V487" s="180"/>
      <c r="W487" s="180"/>
      <c r="X487" s="180"/>
      <c r="Y487" s="180"/>
      <c r="Z487" s="180"/>
      <c r="AA487" s="180"/>
      <c r="AB487" s="180"/>
      <c r="AC487" s="180"/>
      <c r="AD487" s="180"/>
      <c r="AE487" s="180"/>
    </row>
    <row r="488" spans="1:31" x14ac:dyDescent="0.25">
      <c r="A488" s="200" t="s">
        <v>22</v>
      </c>
      <c r="B488" s="12" t="s">
        <v>74</v>
      </c>
      <c r="C488" s="12" t="s">
        <v>24</v>
      </c>
      <c r="D488" s="12" t="s">
        <v>29</v>
      </c>
      <c r="E488" s="12" t="s">
        <v>49</v>
      </c>
      <c r="F488" s="372" t="s">
        <v>45</v>
      </c>
      <c r="G488" s="15"/>
      <c r="H488" s="15"/>
      <c r="I488" s="15"/>
      <c r="J488" s="15">
        <v>26</v>
      </c>
      <c r="K488" s="15"/>
      <c r="L488" s="8" t="str">
        <f t="shared" si="43"/>
        <v>A-05-01-02-006-005---</v>
      </c>
      <c r="M488" s="13" t="s">
        <v>1026</v>
      </c>
      <c r="N488" s="10">
        <f>+N489</f>
        <v>0</v>
      </c>
      <c r="O488" s="494"/>
      <c r="P488" s="456"/>
      <c r="Q488" s="456"/>
      <c r="R488" s="437"/>
      <c r="S488" s="411"/>
      <c r="T488" s="223"/>
      <c r="U488" s="223"/>
      <c r="V488" s="180"/>
      <c r="W488" s="180"/>
      <c r="X488" s="180"/>
      <c r="Y488" s="180"/>
      <c r="Z488" s="180"/>
      <c r="AA488" s="180"/>
      <c r="AB488" s="180"/>
      <c r="AC488" s="180"/>
      <c r="AD488" s="180"/>
      <c r="AE488" s="180"/>
    </row>
    <row r="489" spans="1:31" ht="25.5" x14ac:dyDescent="0.25">
      <c r="A489" s="200" t="s">
        <v>22</v>
      </c>
      <c r="B489" s="12" t="s">
        <v>74</v>
      </c>
      <c r="C489" s="12" t="s">
        <v>24</v>
      </c>
      <c r="D489" s="12" t="s">
        <v>29</v>
      </c>
      <c r="E489" s="12" t="s">
        <v>49</v>
      </c>
      <c r="F489" s="372" t="s">
        <v>45</v>
      </c>
      <c r="G489" s="12"/>
      <c r="H489" s="12"/>
      <c r="I489" s="12"/>
      <c r="J489" s="12">
        <v>26</v>
      </c>
      <c r="K489" s="12">
        <v>624</v>
      </c>
      <c r="L489" s="8" t="str">
        <f t="shared" si="43"/>
        <v>A-05-01-02-006-005---</v>
      </c>
      <c r="M489" s="14" t="s">
        <v>1027</v>
      </c>
      <c r="N489" s="11">
        <v>0</v>
      </c>
      <c r="O489" s="494"/>
      <c r="P489" s="457"/>
      <c r="Q489" s="457"/>
      <c r="R489" s="437" t="s">
        <v>203</v>
      </c>
      <c r="S489" s="411" t="s">
        <v>44</v>
      </c>
      <c r="T489" s="141" t="s">
        <v>440</v>
      </c>
      <c r="U489" s="223"/>
      <c r="V489" s="180" t="s">
        <v>917</v>
      </c>
      <c r="W489" s="180">
        <v>360</v>
      </c>
      <c r="X489" s="180"/>
      <c r="Y489" s="180"/>
      <c r="Z489" s="180"/>
      <c r="AA489" s="180"/>
      <c r="AB489" s="180"/>
      <c r="AC489" s="180"/>
      <c r="AD489" s="180"/>
      <c r="AE489" s="180"/>
    </row>
    <row r="490" spans="1:31" ht="33" x14ac:dyDescent="0.25">
      <c r="A490" s="200" t="s">
        <v>22</v>
      </c>
      <c r="B490" s="12" t="s">
        <v>74</v>
      </c>
      <c r="C490" s="12" t="s">
        <v>24</v>
      </c>
      <c r="D490" s="12" t="s">
        <v>29</v>
      </c>
      <c r="E490" s="12" t="s">
        <v>49</v>
      </c>
      <c r="F490" s="12" t="s">
        <v>106</v>
      </c>
      <c r="G490" s="15"/>
      <c r="H490" s="15"/>
      <c r="I490" s="15"/>
      <c r="J490" s="15">
        <v>26</v>
      </c>
      <c r="K490" s="15"/>
      <c r="L490" s="8" t="str">
        <f t="shared" si="43"/>
        <v>A-05-01-02-006-009---</v>
      </c>
      <c r="M490" s="13" t="s">
        <v>107</v>
      </c>
      <c r="N490" s="10">
        <f t="shared" ref="N490" si="56">SUM(N491)</f>
        <v>1998499999.9362001</v>
      </c>
      <c r="O490" s="494"/>
      <c r="P490" s="456"/>
      <c r="Q490" s="456"/>
      <c r="R490" s="437"/>
      <c r="S490" s="411"/>
      <c r="T490" s="223"/>
      <c r="U490" s="223"/>
      <c r="V490" s="180"/>
      <c r="W490" s="180"/>
      <c r="X490" s="180"/>
      <c r="Y490" s="180"/>
      <c r="Z490" s="180"/>
      <c r="AA490" s="180"/>
      <c r="AB490" s="180"/>
      <c r="AC490" s="180"/>
      <c r="AD490" s="180"/>
      <c r="AE490" s="180"/>
    </row>
    <row r="491" spans="1:31" ht="25.5" x14ac:dyDescent="0.25">
      <c r="A491" s="200" t="s">
        <v>22</v>
      </c>
      <c r="B491" s="12" t="s">
        <v>74</v>
      </c>
      <c r="C491" s="12" t="s">
        <v>24</v>
      </c>
      <c r="D491" s="12" t="s">
        <v>29</v>
      </c>
      <c r="E491" s="12" t="s">
        <v>49</v>
      </c>
      <c r="F491" s="12" t="s">
        <v>106</v>
      </c>
      <c r="G491" s="12"/>
      <c r="H491" s="12"/>
      <c r="I491" s="12"/>
      <c r="J491" s="12">
        <v>26</v>
      </c>
      <c r="K491" s="12">
        <v>625</v>
      </c>
      <c r="L491" s="8" t="str">
        <f t="shared" ref="L491:L557" si="57">CONCATENATE(A491,"-",B491,"-",C491,"-",D491,"-",E491,"-",F491,"-",G491,"-",H491,"-",I491)</f>
        <v>A-05-01-02-006-009---</v>
      </c>
      <c r="M491" s="14" t="s">
        <v>1050</v>
      </c>
      <c r="N491" s="11">
        <v>1998499999.9362001</v>
      </c>
      <c r="O491" s="494"/>
      <c r="P491" s="457"/>
      <c r="Q491" s="457"/>
      <c r="R491" s="437" t="s">
        <v>203</v>
      </c>
      <c r="S491" s="411" t="s">
        <v>44</v>
      </c>
      <c r="T491" s="141" t="s">
        <v>1056</v>
      </c>
      <c r="U491" s="223"/>
      <c r="V491" s="180" t="s">
        <v>917</v>
      </c>
      <c r="W491" s="180">
        <v>360</v>
      </c>
      <c r="X491" s="180"/>
      <c r="Y491" s="180"/>
      <c r="Z491" s="180"/>
      <c r="AA491" s="180"/>
      <c r="AB491" s="180"/>
      <c r="AC491" s="180"/>
      <c r="AD491" s="180"/>
      <c r="AE491" s="180"/>
    </row>
    <row r="492" spans="1:31" ht="33" x14ac:dyDescent="0.25">
      <c r="A492" s="195" t="s">
        <v>22</v>
      </c>
      <c r="B492" s="66" t="s">
        <v>74</v>
      </c>
      <c r="C492" s="66" t="s">
        <v>24</v>
      </c>
      <c r="D492" s="66" t="s">
        <v>29</v>
      </c>
      <c r="E492" s="66" t="s">
        <v>47</v>
      </c>
      <c r="F492" s="66"/>
      <c r="G492" s="66"/>
      <c r="H492" s="66"/>
      <c r="I492" s="66"/>
      <c r="J492" s="15">
        <v>26</v>
      </c>
      <c r="K492" s="66"/>
      <c r="L492" s="67" t="str">
        <f t="shared" si="57"/>
        <v>A-05-01-02-007----</v>
      </c>
      <c r="M492" s="13" t="s">
        <v>110</v>
      </c>
      <c r="N492" s="10">
        <f t="shared" ref="N492" si="58">SUM(N493)</f>
        <v>18900000</v>
      </c>
      <c r="O492" s="494"/>
      <c r="P492" s="456"/>
      <c r="Q492" s="456"/>
      <c r="R492" s="438"/>
      <c r="S492" s="415"/>
      <c r="T492" s="223"/>
      <c r="U492" s="223"/>
      <c r="V492" s="180"/>
      <c r="W492" s="180"/>
      <c r="X492" s="180"/>
      <c r="Y492" s="180"/>
      <c r="Z492" s="180"/>
      <c r="AA492" s="180"/>
      <c r="AB492" s="180"/>
      <c r="AC492" s="180"/>
      <c r="AD492" s="180"/>
      <c r="AE492" s="180"/>
    </row>
    <row r="493" spans="1:31" x14ac:dyDescent="0.25">
      <c r="A493" s="200" t="s">
        <v>22</v>
      </c>
      <c r="B493" s="12" t="s">
        <v>74</v>
      </c>
      <c r="C493" s="12" t="s">
        <v>24</v>
      </c>
      <c r="D493" s="12" t="s">
        <v>29</v>
      </c>
      <c r="E493" s="12" t="s">
        <v>47</v>
      </c>
      <c r="F493" s="12" t="s">
        <v>56</v>
      </c>
      <c r="G493" s="15"/>
      <c r="H493" s="15"/>
      <c r="I493" s="15"/>
      <c r="J493" s="15">
        <v>26</v>
      </c>
      <c r="K493" s="15"/>
      <c r="L493" s="44" t="str">
        <f t="shared" si="57"/>
        <v>A-05-01-02-007-001---</v>
      </c>
      <c r="M493" s="13" t="s">
        <v>111</v>
      </c>
      <c r="N493" s="11">
        <f>+N494</f>
        <v>18900000</v>
      </c>
      <c r="O493" s="494"/>
      <c r="P493" s="457"/>
      <c r="Q493" s="457"/>
      <c r="R493" s="437"/>
      <c r="S493" s="411"/>
      <c r="T493" s="223"/>
      <c r="U493" s="223"/>
      <c r="V493" s="180"/>
      <c r="W493" s="180"/>
      <c r="X493" s="180"/>
      <c r="Y493" s="180"/>
      <c r="Z493" s="180"/>
      <c r="AA493" s="180"/>
      <c r="AB493" s="180"/>
      <c r="AC493" s="180"/>
      <c r="AD493" s="180"/>
      <c r="AE493" s="180"/>
    </row>
    <row r="494" spans="1:31" ht="25.5" x14ac:dyDescent="0.25">
      <c r="A494" s="200" t="s">
        <v>22</v>
      </c>
      <c r="B494" s="12" t="s">
        <v>74</v>
      </c>
      <c r="C494" s="12" t="s">
        <v>24</v>
      </c>
      <c r="D494" s="12" t="s">
        <v>29</v>
      </c>
      <c r="E494" s="12" t="s">
        <v>47</v>
      </c>
      <c r="F494" s="12" t="s">
        <v>56</v>
      </c>
      <c r="G494" s="12"/>
      <c r="H494" s="12"/>
      <c r="I494" s="12"/>
      <c r="J494" s="12">
        <v>26</v>
      </c>
      <c r="K494" s="12">
        <v>626</v>
      </c>
      <c r="L494" s="8" t="str">
        <f t="shared" si="57"/>
        <v>A-05-01-02-007-001---</v>
      </c>
      <c r="M494" s="14" t="s">
        <v>1028</v>
      </c>
      <c r="N494" s="11">
        <v>18900000</v>
      </c>
      <c r="O494" s="494"/>
      <c r="P494" s="457"/>
      <c r="Q494" s="457"/>
      <c r="R494" s="437" t="s">
        <v>203</v>
      </c>
      <c r="S494" s="411" t="s">
        <v>44</v>
      </c>
      <c r="T494" s="141" t="s">
        <v>440</v>
      </c>
      <c r="U494" s="223"/>
      <c r="V494" s="180" t="s">
        <v>917</v>
      </c>
      <c r="W494" s="180">
        <v>360</v>
      </c>
      <c r="X494" s="180"/>
      <c r="Y494" s="180"/>
      <c r="Z494" s="180"/>
      <c r="AA494" s="180"/>
      <c r="AB494" s="180"/>
      <c r="AC494" s="180"/>
      <c r="AD494" s="180"/>
      <c r="AE494" s="180"/>
    </row>
    <row r="495" spans="1:31" ht="33" x14ac:dyDescent="0.25">
      <c r="A495" s="195" t="s">
        <v>22</v>
      </c>
      <c r="B495" s="66" t="s">
        <v>74</v>
      </c>
      <c r="C495" s="66" t="s">
        <v>24</v>
      </c>
      <c r="D495" s="66" t="s">
        <v>29</v>
      </c>
      <c r="E495" s="66" t="s">
        <v>35</v>
      </c>
      <c r="F495" s="66"/>
      <c r="G495" s="66"/>
      <c r="H495" s="66"/>
      <c r="I495" s="66"/>
      <c r="J495" s="15">
        <v>26</v>
      </c>
      <c r="K495" s="66"/>
      <c r="L495" s="67" t="str">
        <f t="shared" si="57"/>
        <v>A-05-01-02-008----</v>
      </c>
      <c r="M495" s="13" t="s">
        <v>120</v>
      </c>
      <c r="N495" s="10">
        <f>+N496+N498+N500</f>
        <v>1763799999.5530956</v>
      </c>
      <c r="O495" s="494"/>
      <c r="P495" s="456"/>
      <c r="Q495" s="456"/>
      <c r="R495" s="438"/>
      <c r="S495" s="415"/>
      <c r="T495" s="223"/>
      <c r="U495" s="223"/>
      <c r="V495" s="180"/>
      <c r="W495" s="180"/>
      <c r="X495" s="180"/>
      <c r="Y495" s="180"/>
      <c r="Z495" s="180"/>
      <c r="AA495" s="180"/>
      <c r="AB495" s="180"/>
      <c r="AC495" s="180"/>
      <c r="AD495" s="180"/>
      <c r="AE495" s="180"/>
    </row>
    <row r="496" spans="1:31" x14ac:dyDescent="0.25">
      <c r="A496" s="200" t="s">
        <v>22</v>
      </c>
      <c r="B496" s="12" t="s">
        <v>74</v>
      </c>
      <c r="C496" s="12" t="s">
        <v>24</v>
      </c>
      <c r="D496" s="12" t="s">
        <v>29</v>
      </c>
      <c r="E496" s="12" t="s">
        <v>35</v>
      </c>
      <c r="F496" s="12" t="s">
        <v>50</v>
      </c>
      <c r="G496" s="15"/>
      <c r="H496" s="15"/>
      <c r="I496" s="15"/>
      <c r="J496" s="15">
        <v>26</v>
      </c>
      <c r="K496" s="15"/>
      <c r="L496" s="8" t="str">
        <f t="shared" si="57"/>
        <v>A-05-01-02-008-002---</v>
      </c>
      <c r="M496" s="13" t="s">
        <v>121</v>
      </c>
      <c r="N496" s="10">
        <f>+N497</f>
        <v>239823817</v>
      </c>
      <c r="O496" s="494"/>
      <c r="P496" s="456"/>
      <c r="Q496" s="456"/>
      <c r="R496" s="437"/>
      <c r="S496" s="411"/>
      <c r="T496" s="223"/>
      <c r="U496" s="223"/>
      <c r="V496" s="180"/>
      <c r="W496" s="180"/>
      <c r="X496" s="180"/>
      <c r="Y496" s="180"/>
      <c r="Z496" s="180"/>
      <c r="AA496" s="180"/>
      <c r="AB496" s="180"/>
      <c r="AC496" s="180"/>
      <c r="AD496" s="180"/>
      <c r="AE496" s="180"/>
    </row>
    <row r="497" spans="1:31" ht="33" x14ac:dyDescent="0.25">
      <c r="A497" s="200" t="s">
        <v>22</v>
      </c>
      <c r="B497" s="12" t="s">
        <v>74</v>
      </c>
      <c r="C497" s="12" t="s">
        <v>24</v>
      </c>
      <c r="D497" s="12" t="s">
        <v>29</v>
      </c>
      <c r="E497" s="12" t="s">
        <v>35</v>
      </c>
      <c r="F497" s="12" t="s">
        <v>50</v>
      </c>
      <c r="G497" s="12"/>
      <c r="H497" s="12"/>
      <c r="I497" s="12"/>
      <c r="J497" s="12">
        <v>26</v>
      </c>
      <c r="K497" s="12">
        <v>627</v>
      </c>
      <c r="L497" s="8" t="str">
        <f t="shared" si="57"/>
        <v>A-05-01-02-008-002---</v>
      </c>
      <c r="M497" s="14" t="s">
        <v>1029</v>
      </c>
      <c r="N497" s="11">
        <v>239823817</v>
      </c>
      <c r="O497" s="494"/>
      <c r="P497" s="457"/>
      <c r="Q497" s="457"/>
      <c r="R497" s="437" t="s">
        <v>203</v>
      </c>
      <c r="S497" s="411" t="s">
        <v>44</v>
      </c>
      <c r="T497" s="141" t="s">
        <v>440</v>
      </c>
      <c r="U497" s="223"/>
      <c r="V497" s="180" t="s">
        <v>917</v>
      </c>
      <c r="W497" s="180">
        <v>360</v>
      </c>
      <c r="X497" s="180"/>
      <c r="Y497" s="180"/>
      <c r="Z497" s="180"/>
      <c r="AA497" s="180"/>
      <c r="AB497" s="180"/>
      <c r="AC497" s="180"/>
      <c r="AD497" s="180"/>
      <c r="AE497" s="180"/>
    </row>
    <row r="498" spans="1:31" x14ac:dyDescent="0.25">
      <c r="A498" s="200" t="s">
        <v>22</v>
      </c>
      <c r="B498" s="12" t="s">
        <v>74</v>
      </c>
      <c r="C498" s="12" t="s">
        <v>24</v>
      </c>
      <c r="D498" s="12" t="s">
        <v>29</v>
      </c>
      <c r="E498" s="12" t="s">
        <v>35</v>
      </c>
      <c r="F498" s="12" t="s">
        <v>33</v>
      </c>
      <c r="G498" s="15"/>
      <c r="H498" s="15"/>
      <c r="I498" s="15"/>
      <c r="J498" s="15">
        <v>26</v>
      </c>
      <c r="K498" s="15"/>
      <c r="L498" s="8" t="str">
        <f t="shared" si="57"/>
        <v>A-05-01-02-008-003---</v>
      </c>
      <c r="M498" s="13" t="s">
        <v>123</v>
      </c>
      <c r="N498" s="10">
        <f>+N499</f>
        <v>0</v>
      </c>
      <c r="O498" s="494"/>
      <c r="P498" s="456"/>
      <c r="Q498" s="456"/>
      <c r="R498" s="437"/>
      <c r="S498" s="411"/>
      <c r="T498" s="223"/>
      <c r="U498" s="223"/>
      <c r="V498" s="180"/>
      <c r="W498" s="180"/>
      <c r="X498" s="180"/>
      <c r="Y498" s="180"/>
      <c r="Z498" s="180"/>
      <c r="AA498" s="180"/>
      <c r="AB498" s="180"/>
      <c r="AC498" s="180"/>
      <c r="AD498" s="180"/>
      <c r="AE498" s="180"/>
    </row>
    <row r="499" spans="1:31" ht="25.5" x14ac:dyDescent="0.25">
      <c r="A499" s="200" t="s">
        <v>22</v>
      </c>
      <c r="B499" s="12" t="s">
        <v>74</v>
      </c>
      <c r="C499" s="12" t="s">
        <v>24</v>
      </c>
      <c r="D499" s="12" t="s">
        <v>29</v>
      </c>
      <c r="E499" s="12" t="s">
        <v>35</v>
      </c>
      <c r="F499" s="12" t="s">
        <v>33</v>
      </c>
      <c r="G499" s="12"/>
      <c r="H499" s="12"/>
      <c r="I499" s="12"/>
      <c r="J499" s="12">
        <v>26</v>
      </c>
      <c r="K499" s="12">
        <v>628</v>
      </c>
      <c r="L499" s="8" t="str">
        <f t="shared" si="57"/>
        <v>A-05-01-02-008-003---</v>
      </c>
      <c r="M499" s="14" t="s">
        <v>1065</v>
      </c>
      <c r="N499" s="11">
        <v>0</v>
      </c>
      <c r="O499" s="494"/>
      <c r="P499" s="457"/>
      <c r="Q499" s="457"/>
      <c r="R499" s="437" t="s">
        <v>203</v>
      </c>
      <c r="S499" s="411" t="s">
        <v>44</v>
      </c>
      <c r="T499" s="141" t="s">
        <v>440</v>
      </c>
      <c r="U499" s="223"/>
      <c r="V499" s="180" t="s">
        <v>917</v>
      </c>
      <c r="W499" s="180">
        <v>360</v>
      </c>
      <c r="X499" s="180"/>
      <c r="Y499" s="180"/>
      <c r="Z499" s="180"/>
      <c r="AA499" s="180"/>
      <c r="AB499" s="180"/>
      <c r="AC499" s="180"/>
      <c r="AD499" s="180"/>
      <c r="AE499" s="180"/>
    </row>
    <row r="500" spans="1:31" ht="33" x14ac:dyDescent="0.25">
      <c r="A500" s="200" t="s">
        <v>22</v>
      </c>
      <c r="B500" s="12" t="s">
        <v>74</v>
      </c>
      <c r="C500" s="12" t="s">
        <v>24</v>
      </c>
      <c r="D500" s="12" t="s">
        <v>29</v>
      </c>
      <c r="E500" s="12" t="s">
        <v>35</v>
      </c>
      <c r="F500" s="12" t="s">
        <v>47</v>
      </c>
      <c r="G500" s="15"/>
      <c r="H500" s="15"/>
      <c r="I500" s="15"/>
      <c r="J500" s="15">
        <v>26</v>
      </c>
      <c r="K500" s="15"/>
      <c r="L500" s="8" t="str">
        <f t="shared" si="57"/>
        <v>A-05-01-02-008-007---</v>
      </c>
      <c r="M500" s="13" t="s">
        <v>137</v>
      </c>
      <c r="N500" s="10">
        <f>+N501</f>
        <v>1523976182.5530956</v>
      </c>
      <c r="O500" s="494"/>
      <c r="P500" s="456"/>
      <c r="Q500" s="456"/>
      <c r="R500" s="437"/>
      <c r="S500" s="411"/>
      <c r="T500" s="223"/>
      <c r="U500" s="223"/>
      <c r="V500" s="180"/>
      <c r="W500" s="180"/>
      <c r="X500" s="180"/>
      <c r="Y500" s="180"/>
      <c r="Z500" s="180"/>
      <c r="AA500" s="180"/>
      <c r="AB500" s="180"/>
      <c r="AC500" s="180"/>
      <c r="AD500" s="180"/>
      <c r="AE500" s="180"/>
    </row>
    <row r="501" spans="1:31" ht="25.5" x14ac:dyDescent="0.25">
      <c r="A501" s="200" t="s">
        <v>22</v>
      </c>
      <c r="B501" s="12" t="s">
        <v>74</v>
      </c>
      <c r="C501" s="12" t="s">
        <v>24</v>
      </c>
      <c r="D501" s="12" t="s">
        <v>29</v>
      </c>
      <c r="E501" s="12" t="s">
        <v>35</v>
      </c>
      <c r="F501" s="12" t="s">
        <v>47</v>
      </c>
      <c r="G501" s="12"/>
      <c r="H501" s="12"/>
      <c r="I501" s="12"/>
      <c r="J501" s="12">
        <v>26</v>
      </c>
      <c r="K501" s="12">
        <v>629</v>
      </c>
      <c r="L501" s="8" t="str">
        <f t="shared" si="57"/>
        <v>A-05-01-02-008-007---</v>
      </c>
      <c r="M501" s="14" t="s">
        <v>1030</v>
      </c>
      <c r="N501" s="11">
        <v>1523976182.5530956</v>
      </c>
      <c r="O501" s="494"/>
      <c r="P501" s="457"/>
      <c r="Q501" s="457"/>
      <c r="R501" s="437" t="s">
        <v>203</v>
      </c>
      <c r="S501" s="411" t="s">
        <v>44</v>
      </c>
      <c r="T501" s="141" t="s">
        <v>1056</v>
      </c>
      <c r="U501" s="223"/>
      <c r="V501" s="180" t="s">
        <v>917</v>
      </c>
      <c r="W501" s="180">
        <v>360</v>
      </c>
      <c r="X501" s="180"/>
      <c r="Y501" s="180"/>
      <c r="Z501" s="180"/>
      <c r="AA501" s="180"/>
      <c r="AB501" s="180"/>
      <c r="AC501" s="180"/>
      <c r="AD501" s="180"/>
      <c r="AE501" s="180"/>
    </row>
    <row r="502" spans="1:31" x14ac:dyDescent="0.25">
      <c r="A502" s="195" t="s">
        <v>22</v>
      </c>
      <c r="B502" s="66" t="s">
        <v>74</v>
      </c>
      <c r="C502" s="66" t="s">
        <v>24</v>
      </c>
      <c r="D502" s="66" t="s">
        <v>29</v>
      </c>
      <c r="E502" s="66" t="s">
        <v>106</v>
      </c>
      <c r="F502" s="66"/>
      <c r="G502" s="66"/>
      <c r="H502" s="66"/>
      <c r="I502" s="66"/>
      <c r="J502" s="15">
        <v>26</v>
      </c>
      <c r="K502" s="66"/>
      <c r="L502" s="67" t="str">
        <f t="shared" si="57"/>
        <v>A-05-01-02-009----</v>
      </c>
      <c r="M502" s="13" t="s">
        <v>142</v>
      </c>
      <c r="N502" s="10">
        <f>+N503+N505</f>
        <v>3036800000.25</v>
      </c>
      <c r="O502" s="494"/>
      <c r="P502" s="456"/>
      <c r="Q502" s="456"/>
      <c r="R502" s="438"/>
      <c r="S502" s="415"/>
      <c r="T502" s="223"/>
      <c r="U502" s="223"/>
      <c r="V502" s="180"/>
      <c r="W502" s="180"/>
      <c r="X502" s="180"/>
      <c r="Y502" s="180"/>
      <c r="Z502" s="180"/>
      <c r="AA502" s="180"/>
      <c r="AB502" s="180"/>
      <c r="AC502" s="180"/>
      <c r="AD502" s="180"/>
      <c r="AE502" s="180"/>
    </row>
    <row r="503" spans="1:31" ht="49.5" x14ac:dyDescent="0.25">
      <c r="A503" s="200" t="s">
        <v>22</v>
      </c>
      <c r="B503" s="12" t="s">
        <v>74</v>
      </c>
      <c r="C503" s="12" t="s">
        <v>24</v>
      </c>
      <c r="D503" s="12" t="s">
        <v>29</v>
      </c>
      <c r="E503" s="12" t="s">
        <v>106</v>
      </c>
      <c r="F503" s="372" t="s">
        <v>41</v>
      </c>
      <c r="G503" s="15"/>
      <c r="H503" s="15"/>
      <c r="I503" s="15"/>
      <c r="J503" s="15">
        <v>26</v>
      </c>
      <c r="K503" s="15"/>
      <c r="L503" s="8" t="str">
        <f t="shared" si="57"/>
        <v>A-05-01-02-009-004---</v>
      </c>
      <c r="M503" s="13" t="s">
        <v>1031</v>
      </c>
      <c r="N503" s="10">
        <f>+N504</f>
        <v>0</v>
      </c>
      <c r="O503" s="494"/>
      <c r="P503" s="456"/>
      <c r="Q503" s="456"/>
      <c r="R503" s="437"/>
      <c r="S503" s="411"/>
      <c r="T503" s="223"/>
      <c r="U503" s="223"/>
      <c r="V503" s="180"/>
      <c r="W503" s="180"/>
      <c r="X503" s="180"/>
      <c r="Y503" s="180"/>
      <c r="Z503" s="180"/>
      <c r="AA503" s="180"/>
      <c r="AB503" s="180"/>
      <c r="AC503" s="180"/>
      <c r="AD503" s="180"/>
      <c r="AE503" s="180"/>
    </row>
    <row r="504" spans="1:31" ht="21.75" customHeight="1" x14ac:dyDescent="0.25">
      <c r="A504" s="200" t="s">
        <v>22</v>
      </c>
      <c r="B504" s="12" t="s">
        <v>74</v>
      </c>
      <c r="C504" s="12" t="s">
        <v>24</v>
      </c>
      <c r="D504" s="12" t="s">
        <v>29</v>
      </c>
      <c r="E504" s="12" t="s">
        <v>106</v>
      </c>
      <c r="F504" s="372" t="s">
        <v>41</v>
      </c>
      <c r="G504" s="12"/>
      <c r="H504" s="12"/>
      <c r="I504" s="12"/>
      <c r="J504" s="12">
        <v>26</v>
      </c>
      <c r="K504" s="12">
        <v>630</v>
      </c>
      <c r="L504" s="8" t="str">
        <f t="shared" si="57"/>
        <v>A-05-01-02-009-004---</v>
      </c>
      <c r="M504" s="14" t="s">
        <v>1032</v>
      </c>
      <c r="N504" s="11">
        <v>0</v>
      </c>
      <c r="O504" s="494"/>
      <c r="P504" s="457"/>
      <c r="Q504" s="457"/>
      <c r="R504" s="437" t="s">
        <v>203</v>
      </c>
      <c r="S504" s="411" t="s">
        <v>44</v>
      </c>
      <c r="T504" s="141" t="s">
        <v>440</v>
      </c>
      <c r="U504" s="223"/>
      <c r="V504" s="180" t="s">
        <v>917</v>
      </c>
      <c r="W504" s="180">
        <v>360</v>
      </c>
      <c r="X504" s="180"/>
      <c r="Y504" s="180"/>
      <c r="Z504" s="180"/>
      <c r="AA504" s="180"/>
      <c r="AB504" s="180"/>
      <c r="AC504" s="180"/>
      <c r="AD504" s="180"/>
      <c r="AE504" s="180"/>
    </row>
    <row r="505" spans="1:31" x14ac:dyDescent="0.25">
      <c r="A505" s="200" t="s">
        <v>22</v>
      </c>
      <c r="B505" s="12" t="s">
        <v>74</v>
      </c>
      <c r="C505" s="12" t="s">
        <v>24</v>
      </c>
      <c r="D505" s="12" t="s">
        <v>29</v>
      </c>
      <c r="E505" s="12" t="s">
        <v>106</v>
      </c>
      <c r="F505" s="12" t="s">
        <v>47</v>
      </c>
      <c r="G505" s="15"/>
      <c r="H505" s="15"/>
      <c r="I505" s="15"/>
      <c r="J505" s="15">
        <v>26</v>
      </c>
      <c r="K505" s="15"/>
      <c r="L505" s="8" t="str">
        <f t="shared" si="57"/>
        <v>A-05-01-02-009-007---</v>
      </c>
      <c r="M505" s="13" t="s">
        <v>208</v>
      </c>
      <c r="N505" s="10">
        <f>+N506</f>
        <v>3036800000.25</v>
      </c>
      <c r="O505" s="494"/>
      <c r="P505" s="456"/>
      <c r="Q505" s="456"/>
      <c r="R505" s="437"/>
      <c r="S505" s="411"/>
      <c r="T505" s="223"/>
      <c r="U505" s="223"/>
      <c r="V505" s="180"/>
      <c r="W505" s="180"/>
      <c r="X505" s="180"/>
      <c r="Y505" s="180"/>
      <c r="Z505" s="180"/>
      <c r="AA505" s="180"/>
      <c r="AB505" s="180"/>
      <c r="AC505" s="180"/>
      <c r="AD505" s="180"/>
      <c r="AE505" s="180"/>
    </row>
    <row r="506" spans="1:31" ht="21.75" customHeight="1" x14ac:dyDescent="0.25">
      <c r="A506" s="200" t="s">
        <v>22</v>
      </c>
      <c r="B506" s="12" t="s">
        <v>74</v>
      </c>
      <c r="C506" s="12" t="s">
        <v>24</v>
      </c>
      <c r="D506" s="12" t="s">
        <v>29</v>
      </c>
      <c r="E506" s="12" t="s">
        <v>106</v>
      </c>
      <c r="F506" s="12" t="s">
        <v>47</v>
      </c>
      <c r="G506" s="12"/>
      <c r="H506" s="12"/>
      <c r="I506" s="12"/>
      <c r="J506" s="12">
        <v>26</v>
      </c>
      <c r="K506" s="12">
        <v>631</v>
      </c>
      <c r="L506" s="8" t="str">
        <f t="shared" si="57"/>
        <v>A-05-01-02-009-007---</v>
      </c>
      <c r="M506" s="14" t="s">
        <v>1033</v>
      </c>
      <c r="N506" s="11">
        <v>3036800000.25</v>
      </c>
      <c r="O506" s="494"/>
      <c r="P506" s="457"/>
      <c r="Q506" s="457"/>
      <c r="R506" s="437" t="s">
        <v>203</v>
      </c>
      <c r="S506" s="411" t="s">
        <v>44</v>
      </c>
      <c r="T506" s="141" t="s">
        <v>1056</v>
      </c>
      <c r="U506" s="223"/>
      <c r="V506" s="180" t="s">
        <v>917</v>
      </c>
      <c r="W506" s="180">
        <v>360</v>
      </c>
      <c r="X506" s="180"/>
      <c r="Y506" s="180"/>
      <c r="Z506" s="180"/>
      <c r="AA506" s="180"/>
      <c r="AB506" s="180"/>
      <c r="AC506" s="180"/>
      <c r="AD506" s="180"/>
      <c r="AE506" s="180"/>
    </row>
    <row r="507" spans="1:31" s="80" customFormat="1" ht="36" x14ac:dyDescent="0.3">
      <c r="A507" s="204" t="s">
        <v>22</v>
      </c>
      <c r="B507" s="75" t="s">
        <v>91</v>
      </c>
      <c r="C507" s="75"/>
      <c r="D507" s="75"/>
      <c r="E507" s="75"/>
      <c r="F507" s="75"/>
      <c r="G507" s="75"/>
      <c r="H507" s="75"/>
      <c r="I507" s="75"/>
      <c r="J507" s="75"/>
      <c r="K507" s="75"/>
      <c r="L507" s="112" t="str">
        <f t="shared" si="57"/>
        <v>A-08-------</v>
      </c>
      <c r="M507" s="77" t="s">
        <v>209</v>
      </c>
      <c r="N507" s="78">
        <f>+N508+N514+N520+N525</f>
        <v>24955600000</v>
      </c>
      <c r="O507" s="496"/>
      <c r="P507" s="453"/>
      <c r="Q507" s="453"/>
      <c r="R507" s="441"/>
      <c r="S507" s="422"/>
      <c r="T507" s="223"/>
      <c r="U507" s="223"/>
      <c r="V507" s="183"/>
      <c r="W507" s="183"/>
      <c r="X507" s="183"/>
      <c r="Y507" s="183"/>
      <c r="Z507" s="183"/>
      <c r="AA507" s="183"/>
      <c r="AB507" s="183"/>
      <c r="AC507" s="183"/>
      <c r="AD507" s="183"/>
      <c r="AE507" s="183"/>
    </row>
    <row r="508" spans="1:31" s="74" customFormat="1" ht="17.25" x14ac:dyDescent="0.3">
      <c r="A508" s="205" t="s">
        <v>22</v>
      </c>
      <c r="B508" s="69" t="s">
        <v>91</v>
      </c>
      <c r="C508" s="207" t="s">
        <v>24</v>
      </c>
      <c r="D508" s="69"/>
      <c r="E508" s="69"/>
      <c r="F508" s="69"/>
      <c r="G508" s="69"/>
      <c r="H508" s="69"/>
      <c r="I508" s="69"/>
      <c r="J508" s="69"/>
      <c r="K508" s="69"/>
      <c r="L508" s="70" t="str">
        <f t="shared" si="57"/>
        <v>A-08-01------</v>
      </c>
      <c r="M508" s="71" t="s">
        <v>289</v>
      </c>
      <c r="N508" s="72">
        <f>+N509</f>
        <v>21896800000</v>
      </c>
      <c r="O508" s="497"/>
      <c r="P508" s="454"/>
      <c r="Q508" s="454"/>
      <c r="R508" s="442"/>
      <c r="S508" s="423"/>
      <c r="T508" s="223"/>
      <c r="U508" s="223"/>
      <c r="V508" s="182"/>
      <c r="W508" s="182"/>
      <c r="X508" s="182"/>
      <c r="Y508" s="182"/>
      <c r="Z508" s="182"/>
      <c r="AA508" s="182"/>
      <c r="AB508" s="182"/>
      <c r="AC508" s="182"/>
      <c r="AD508" s="182"/>
      <c r="AE508" s="182"/>
    </row>
    <row r="509" spans="1:31" s="68" customFormat="1" ht="15.75" x14ac:dyDescent="0.25">
      <c r="A509" s="206" t="s">
        <v>22</v>
      </c>
      <c r="B509" s="114" t="s">
        <v>91</v>
      </c>
      <c r="C509" s="208" t="s">
        <v>24</v>
      </c>
      <c r="D509" s="208" t="s">
        <v>29</v>
      </c>
      <c r="E509" s="114"/>
      <c r="F509" s="114"/>
      <c r="G509" s="114"/>
      <c r="H509" s="114"/>
      <c r="I509" s="114"/>
      <c r="J509" s="114">
        <v>10</v>
      </c>
      <c r="K509" s="114"/>
      <c r="L509" s="8" t="str">
        <f t="shared" si="57"/>
        <v>A-08-01-02-----</v>
      </c>
      <c r="M509" s="116" t="s">
        <v>244</v>
      </c>
      <c r="N509" s="117">
        <f>+N510+N512</f>
        <v>21896800000</v>
      </c>
      <c r="O509" s="498"/>
      <c r="P509" s="455"/>
      <c r="Q509" s="455"/>
      <c r="R509" s="439"/>
      <c r="S509" s="424"/>
      <c r="T509" s="223"/>
      <c r="U509" s="223"/>
      <c r="V509" s="181"/>
      <c r="W509" s="181"/>
      <c r="X509" s="181"/>
      <c r="Y509" s="181"/>
      <c r="Z509" s="181"/>
      <c r="AA509" s="181"/>
      <c r="AB509" s="181"/>
      <c r="AC509" s="181"/>
      <c r="AD509" s="181"/>
      <c r="AE509" s="181"/>
    </row>
    <row r="510" spans="1:31" x14ac:dyDescent="0.25">
      <c r="A510" s="195" t="s">
        <v>22</v>
      </c>
      <c r="B510" s="66" t="s">
        <v>91</v>
      </c>
      <c r="C510" s="209" t="s">
        <v>24</v>
      </c>
      <c r="D510" s="209" t="s">
        <v>29</v>
      </c>
      <c r="E510" s="209" t="s">
        <v>56</v>
      </c>
      <c r="F510" s="66"/>
      <c r="G510" s="66"/>
      <c r="H510" s="66"/>
      <c r="I510" s="66"/>
      <c r="J510" s="125">
        <v>10</v>
      </c>
      <c r="K510" s="66"/>
      <c r="L510" s="8" t="str">
        <f t="shared" si="57"/>
        <v>A-08-01-02-001----</v>
      </c>
      <c r="M510" s="13" t="s">
        <v>290</v>
      </c>
      <c r="N510" s="10">
        <f>+N511</f>
        <v>21806800000</v>
      </c>
      <c r="O510" s="494"/>
      <c r="P510" s="456"/>
      <c r="Q510" s="456"/>
      <c r="R510" s="438"/>
      <c r="S510" s="415"/>
      <c r="T510" s="223"/>
      <c r="U510" s="223"/>
      <c r="V510" s="180"/>
      <c r="W510" s="180"/>
      <c r="X510" s="180"/>
      <c r="Y510" s="180"/>
      <c r="Z510" s="180"/>
      <c r="AA510" s="180"/>
      <c r="AB510" s="180"/>
      <c r="AC510" s="180"/>
      <c r="AD510" s="180"/>
      <c r="AE510" s="180"/>
    </row>
    <row r="511" spans="1:31" ht="25.5" x14ac:dyDescent="0.25">
      <c r="A511" s="217" t="s">
        <v>22</v>
      </c>
      <c r="B511" s="125" t="s">
        <v>91</v>
      </c>
      <c r="C511" s="213" t="s">
        <v>24</v>
      </c>
      <c r="D511" s="213" t="s">
        <v>29</v>
      </c>
      <c r="E511" s="213" t="s">
        <v>56</v>
      </c>
      <c r="F511" s="15"/>
      <c r="G511" s="15"/>
      <c r="H511" s="15"/>
      <c r="I511" s="15"/>
      <c r="J511" s="12">
        <v>10</v>
      </c>
      <c r="K511" s="12">
        <v>701</v>
      </c>
      <c r="L511" s="8" t="str">
        <f t="shared" si="57"/>
        <v>A-08-01-02-001----</v>
      </c>
      <c r="M511" s="14" t="s">
        <v>292</v>
      </c>
      <c r="N511" s="11">
        <v>21806800000</v>
      </c>
      <c r="O511" s="494"/>
      <c r="P511" s="457"/>
      <c r="Q511" s="457"/>
      <c r="R511" s="437" t="s">
        <v>15</v>
      </c>
      <c r="S511" s="411" t="s">
        <v>444</v>
      </c>
      <c r="T511" s="223" t="s">
        <v>457</v>
      </c>
      <c r="U511" s="223"/>
      <c r="V511" s="180"/>
      <c r="W511" s="180"/>
      <c r="X511" s="180"/>
      <c r="Y511" s="180"/>
      <c r="Z511" s="180"/>
      <c r="AA511" s="180"/>
      <c r="AB511" s="180"/>
      <c r="AC511" s="180"/>
      <c r="AD511" s="180"/>
      <c r="AE511" s="180"/>
    </row>
    <row r="512" spans="1:31" x14ac:dyDescent="0.25">
      <c r="A512" s="195" t="s">
        <v>22</v>
      </c>
      <c r="B512" s="66" t="s">
        <v>91</v>
      </c>
      <c r="C512" s="209" t="s">
        <v>24</v>
      </c>
      <c r="D512" s="209" t="s">
        <v>29</v>
      </c>
      <c r="E512" s="209" t="s">
        <v>49</v>
      </c>
      <c r="F512" s="66"/>
      <c r="G512" s="66"/>
      <c r="H512" s="66"/>
      <c r="I512" s="66"/>
      <c r="J512" s="125">
        <v>10</v>
      </c>
      <c r="K512" s="66"/>
      <c r="L512" s="8" t="str">
        <f t="shared" si="57"/>
        <v>A-08-01-02-006----</v>
      </c>
      <c r="M512" s="13" t="s">
        <v>291</v>
      </c>
      <c r="N512" s="10">
        <f>+N513</f>
        <v>90000000</v>
      </c>
      <c r="O512" s="494"/>
      <c r="P512" s="456"/>
      <c r="Q512" s="456"/>
      <c r="R512" s="438"/>
      <c r="S512" s="415"/>
      <c r="T512" s="223"/>
      <c r="U512" s="223"/>
      <c r="V512" s="180"/>
      <c r="W512" s="180"/>
      <c r="X512" s="180"/>
      <c r="Y512" s="180"/>
      <c r="Z512" s="180"/>
      <c r="AA512" s="180"/>
      <c r="AB512" s="180"/>
      <c r="AC512" s="180"/>
      <c r="AD512" s="180"/>
      <c r="AE512" s="180"/>
    </row>
    <row r="513" spans="1:31" ht="25.5" x14ac:dyDescent="0.25">
      <c r="A513" s="217" t="s">
        <v>22</v>
      </c>
      <c r="B513" s="125" t="s">
        <v>91</v>
      </c>
      <c r="C513" s="213" t="s">
        <v>24</v>
      </c>
      <c r="D513" s="213" t="s">
        <v>29</v>
      </c>
      <c r="E513" s="213" t="s">
        <v>49</v>
      </c>
      <c r="F513" s="12"/>
      <c r="G513" s="15"/>
      <c r="H513" s="15"/>
      <c r="I513" s="15"/>
      <c r="J513" s="12">
        <v>10</v>
      </c>
      <c r="K513" s="12">
        <v>702</v>
      </c>
      <c r="L513" s="8" t="str">
        <f t="shared" si="57"/>
        <v>A-08-01-02-006----</v>
      </c>
      <c r="M513" s="14" t="s">
        <v>293</v>
      </c>
      <c r="N513" s="11">
        <v>90000000</v>
      </c>
      <c r="O513" s="494"/>
      <c r="P513" s="457"/>
      <c r="Q513" s="457"/>
      <c r="R513" s="437" t="s">
        <v>15</v>
      </c>
      <c r="S513" s="411" t="s">
        <v>469</v>
      </c>
      <c r="T513" s="223" t="s">
        <v>457</v>
      </c>
      <c r="U513" s="223"/>
      <c r="V513" s="180"/>
      <c r="W513" s="180"/>
      <c r="X513" s="180"/>
      <c r="Y513" s="180" t="s">
        <v>455</v>
      </c>
      <c r="Z513" s="180" t="s">
        <v>455</v>
      </c>
      <c r="AA513" s="186">
        <v>43959</v>
      </c>
      <c r="AB513" s="180"/>
      <c r="AC513" s="180"/>
      <c r="AD513" s="180"/>
      <c r="AE513" s="180"/>
    </row>
    <row r="514" spans="1:31" s="73" customFormat="1" ht="17.25" x14ac:dyDescent="0.3">
      <c r="A514" s="205" t="s">
        <v>22</v>
      </c>
      <c r="B514" s="69" t="s">
        <v>91</v>
      </c>
      <c r="C514" s="69" t="s">
        <v>25</v>
      </c>
      <c r="D514" s="69"/>
      <c r="E514" s="69"/>
      <c r="F514" s="69"/>
      <c r="G514" s="69"/>
      <c r="H514" s="69"/>
      <c r="I514" s="69"/>
      <c r="J514" s="130">
        <v>10</v>
      </c>
      <c r="K514" s="130"/>
      <c r="L514" s="70" t="str">
        <f t="shared" si="57"/>
        <v>A-08-03------</v>
      </c>
      <c r="M514" s="71" t="s">
        <v>210</v>
      </c>
      <c r="N514" s="72">
        <f>SUM(N515:N518)</f>
        <v>115400000</v>
      </c>
      <c r="O514" s="497"/>
      <c r="P514" s="454"/>
      <c r="Q514" s="454"/>
      <c r="R514" s="433"/>
      <c r="S514" s="420"/>
      <c r="T514" s="221"/>
      <c r="U514" s="221"/>
      <c r="V514" s="178"/>
      <c r="W514" s="178"/>
      <c r="X514" s="178"/>
      <c r="Y514" s="178"/>
      <c r="Z514" s="178"/>
      <c r="AA514" s="178"/>
      <c r="AB514" s="178"/>
      <c r="AC514" s="178"/>
      <c r="AD514" s="178"/>
      <c r="AE514" s="178"/>
    </row>
    <row r="515" spans="1:31" ht="17.25" x14ac:dyDescent="0.25">
      <c r="A515" s="218" t="s">
        <v>22</v>
      </c>
      <c r="B515" s="130" t="s">
        <v>91</v>
      </c>
      <c r="C515" s="130" t="s">
        <v>25</v>
      </c>
      <c r="D515" s="69"/>
      <c r="E515" s="69"/>
      <c r="F515" s="12"/>
      <c r="G515" s="12"/>
      <c r="H515" s="12"/>
      <c r="I515" s="12"/>
      <c r="J515" s="12">
        <v>10</v>
      </c>
      <c r="K515" s="12">
        <v>703</v>
      </c>
      <c r="L515" s="8" t="str">
        <f t="shared" si="57"/>
        <v>A-08-03------</v>
      </c>
      <c r="M515" s="14" t="s">
        <v>211</v>
      </c>
      <c r="N515" s="132">
        <v>30000000</v>
      </c>
      <c r="O515" s="502"/>
      <c r="P515" s="465"/>
      <c r="Q515" s="465"/>
      <c r="R515" s="437" t="s">
        <v>39</v>
      </c>
      <c r="S515" s="412" t="s">
        <v>959</v>
      </c>
      <c r="T515" s="223" t="s">
        <v>453</v>
      </c>
      <c r="U515" s="223"/>
      <c r="V515" s="180" t="s">
        <v>942</v>
      </c>
      <c r="W515" s="180">
        <v>30</v>
      </c>
      <c r="X515" s="180" t="s">
        <v>455</v>
      </c>
      <c r="Y515" s="180" t="s">
        <v>455</v>
      </c>
      <c r="Z515" s="180" t="s">
        <v>455</v>
      </c>
      <c r="AA515" s="186">
        <v>44119</v>
      </c>
      <c r="AB515" s="180"/>
      <c r="AC515" s="180"/>
      <c r="AD515" s="180"/>
      <c r="AE515" s="180"/>
    </row>
    <row r="516" spans="1:31" ht="17.25" x14ac:dyDescent="0.25">
      <c r="A516" s="218" t="s">
        <v>22</v>
      </c>
      <c r="B516" s="130" t="s">
        <v>91</v>
      </c>
      <c r="C516" s="130" t="s">
        <v>25</v>
      </c>
      <c r="D516" s="69"/>
      <c r="E516" s="69"/>
      <c r="F516" s="12"/>
      <c r="G516" s="12"/>
      <c r="H516" s="12"/>
      <c r="I516" s="12"/>
      <c r="J516" s="12">
        <v>10</v>
      </c>
      <c r="K516" s="12">
        <v>704</v>
      </c>
      <c r="L516" s="8" t="str">
        <f t="shared" si="57"/>
        <v>A-08-03------</v>
      </c>
      <c r="M516" s="14" t="s">
        <v>212</v>
      </c>
      <c r="N516" s="132">
        <v>17000000</v>
      </c>
      <c r="O516" s="502"/>
      <c r="P516" s="465"/>
      <c r="Q516" s="465"/>
      <c r="R516" s="437" t="s">
        <v>48</v>
      </c>
      <c r="S516" s="411" t="s">
        <v>48</v>
      </c>
      <c r="T516" s="223" t="s">
        <v>457</v>
      </c>
      <c r="U516" s="223"/>
      <c r="V516" s="180"/>
      <c r="W516" s="180"/>
      <c r="X516" s="180"/>
      <c r="Y516" s="180"/>
      <c r="Z516" s="180"/>
      <c r="AA516" s="180"/>
      <c r="AB516" s="180"/>
      <c r="AC516" s="180"/>
      <c r="AD516" s="180"/>
      <c r="AE516" s="180"/>
    </row>
    <row r="517" spans="1:31" ht="17.25" x14ac:dyDescent="0.25">
      <c r="A517" s="218" t="s">
        <v>22</v>
      </c>
      <c r="B517" s="130" t="s">
        <v>91</v>
      </c>
      <c r="C517" s="130" t="s">
        <v>25</v>
      </c>
      <c r="D517" s="69"/>
      <c r="E517" s="69"/>
      <c r="F517" s="12"/>
      <c r="G517" s="12"/>
      <c r="H517" s="12"/>
      <c r="I517" s="12"/>
      <c r="J517" s="12">
        <v>10</v>
      </c>
      <c r="K517" s="12">
        <v>705</v>
      </c>
      <c r="L517" s="8" t="str">
        <f t="shared" si="57"/>
        <v>A-08-03------</v>
      </c>
      <c r="M517" s="14" t="s">
        <v>213</v>
      </c>
      <c r="N517" s="132">
        <v>45000000</v>
      </c>
      <c r="O517" s="502"/>
      <c r="P517" s="465"/>
      <c r="Q517" s="465"/>
      <c r="R517" s="437" t="s">
        <v>39</v>
      </c>
      <c r="S517" s="412" t="s">
        <v>39</v>
      </c>
      <c r="T517" s="223" t="s">
        <v>457</v>
      </c>
      <c r="U517" s="223"/>
      <c r="V517" s="180"/>
      <c r="W517" s="180"/>
      <c r="X517" s="180"/>
      <c r="Y517" s="180"/>
      <c r="Z517" s="180"/>
      <c r="AA517" s="180"/>
      <c r="AB517" s="180"/>
      <c r="AC517" s="180"/>
      <c r="AD517" s="180"/>
      <c r="AE517" s="180"/>
    </row>
    <row r="518" spans="1:31" ht="17.25" x14ac:dyDescent="0.25">
      <c r="A518" s="205" t="s">
        <v>22</v>
      </c>
      <c r="B518" s="69" t="s">
        <v>91</v>
      </c>
      <c r="C518" s="69" t="s">
        <v>25</v>
      </c>
      <c r="D518" s="69"/>
      <c r="E518" s="69"/>
      <c r="F518" s="12"/>
      <c r="G518" s="12"/>
      <c r="H518" s="12"/>
      <c r="I518" s="12"/>
      <c r="J518" s="12">
        <v>10</v>
      </c>
      <c r="K518" s="12"/>
      <c r="L518" s="8" t="str">
        <f t="shared" si="57"/>
        <v>A-08-03------</v>
      </c>
      <c r="M518" s="13" t="s">
        <v>26</v>
      </c>
      <c r="N518" s="16">
        <f>+N519</f>
        <v>23400000</v>
      </c>
      <c r="O518" s="502"/>
      <c r="P518" s="466"/>
      <c r="Q518" s="466"/>
      <c r="R518" s="437"/>
      <c r="S518" s="411"/>
      <c r="T518" s="223"/>
      <c r="U518" s="223"/>
      <c r="V518" s="180"/>
      <c r="W518" s="180"/>
      <c r="X518" s="180"/>
      <c r="Y518" s="180"/>
      <c r="Z518" s="180"/>
      <c r="AA518" s="180"/>
      <c r="AB518" s="180"/>
      <c r="AC518" s="180"/>
      <c r="AD518" s="180"/>
      <c r="AE518" s="180"/>
    </row>
    <row r="519" spans="1:31" ht="25.5" x14ac:dyDescent="0.25">
      <c r="A519" s="218" t="s">
        <v>22</v>
      </c>
      <c r="B519" s="130" t="s">
        <v>91</v>
      </c>
      <c r="C519" s="130" t="s">
        <v>25</v>
      </c>
      <c r="D519" s="69"/>
      <c r="E519" s="69"/>
      <c r="F519" s="12"/>
      <c r="G519" s="12"/>
      <c r="H519" s="12"/>
      <c r="I519" s="12"/>
      <c r="J519" s="12">
        <v>10</v>
      </c>
      <c r="K519" s="12">
        <v>706</v>
      </c>
      <c r="L519" s="8" t="str">
        <f t="shared" si="57"/>
        <v>A-08-03------</v>
      </c>
      <c r="M519" s="14" t="s">
        <v>214</v>
      </c>
      <c r="N519" s="11">
        <v>23400000</v>
      </c>
      <c r="O519" s="494"/>
      <c r="P519" s="457"/>
      <c r="Q519" s="457"/>
      <c r="R519" s="437" t="s">
        <v>15</v>
      </c>
      <c r="S519" s="411" t="s">
        <v>444</v>
      </c>
      <c r="T519" s="223" t="s">
        <v>457</v>
      </c>
      <c r="U519" s="223"/>
      <c r="V519" s="180"/>
      <c r="W519" s="180"/>
      <c r="X519" s="180"/>
      <c r="Y519" s="180"/>
      <c r="Z519" s="180"/>
      <c r="AA519" s="180"/>
      <c r="AB519" s="180"/>
      <c r="AC519" s="180"/>
      <c r="AD519" s="180"/>
      <c r="AE519" s="180"/>
    </row>
    <row r="520" spans="1:31" s="73" customFormat="1" ht="17.25" x14ac:dyDescent="0.3">
      <c r="A520" s="205" t="s">
        <v>22</v>
      </c>
      <c r="B520" s="69" t="s">
        <v>91</v>
      </c>
      <c r="C520" s="207" t="s">
        <v>421</v>
      </c>
      <c r="D520" s="69"/>
      <c r="E520" s="69"/>
      <c r="F520" s="69"/>
      <c r="G520" s="69"/>
      <c r="H520" s="69"/>
      <c r="I520" s="69"/>
      <c r="J520" s="130">
        <v>11</v>
      </c>
      <c r="K520" s="130"/>
      <c r="L520" s="70" t="str">
        <f t="shared" si="57"/>
        <v>A-08-04------</v>
      </c>
      <c r="M520" s="71" t="s">
        <v>294</v>
      </c>
      <c r="N520" s="72">
        <f>+N521+N523</f>
        <v>2820300000</v>
      </c>
      <c r="O520" s="497"/>
      <c r="P520" s="454"/>
      <c r="Q520" s="454"/>
      <c r="R520" s="433"/>
      <c r="S520" s="420"/>
      <c r="T520" s="221"/>
      <c r="U520" s="221"/>
      <c r="V520" s="178"/>
      <c r="W520" s="178"/>
      <c r="X520" s="178"/>
      <c r="Y520" s="178"/>
      <c r="Z520" s="178"/>
      <c r="AA520" s="178"/>
      <c r="AB520" s="178"/>
      <c r="AC520" s="178"/>
      <c r="AD520" s="178"/>
      <c r="AE520" s="178"/>
    </row>
    <row r="521" spans="1:31" s="65" customFormat="1" ht="15.75" x14ac:dyDescent="0.25">
      <c r="A521" s="206" t="s">
        <v>22</v>
      </c>
      <c r="B521" s="114" t="s">
        <v>91</v>
      </c>
      <c r="C521" s="208" t="s">
        <v>421</v>
      </c>
      <c r="D521" s="208" t="s">
        <v>24</v>
      </c>
      <c r="E521" s="114"/>
      <c r="F521" s="114"/>
      <c r="G521" s="114"/>
      <c r="H521" s="114"/>
      <c r="I521" s="114"/>
      <c r="J521" s="131">
        <v>11</v>
      </c>
      <c r="K521" s="131"/>
      <c r="L521" s="115" t="str">
        <f t="shared" si="57"/>
        <v>A-08-04-01-----</v>
      </c>
      <c r="M521" s="116" t="s">
        <v>295</v>
      </c>
      <c r="N521" s="117">
        <f>+N522</f>
        <v>1730400000</v>
      </c>
      <c r="O521" s="498"/>
      <c r="P521" s="455"/>
      <c r="Q521" s="455"/>
      <c r="R521" s="434"/>
      <c r="S521" s="421"/>
      <c r="T521" s="221"/>
      <c r="U521" s="221"/>
      <c r="V521" s="174"/>
      <c r="W521" s="174"/>
      <c r="X521" s="174"/>
      <c r="Y521" s="174"/>
      <c r="Z521" s="174"/>
      <c r="AA521" s="174"/>
      <c r="AB521" s="174"/>
      <c r="AC521" s="174"/>
      <c r="AD521" s="174"/>
      <c r="AE521" s="174"/>
    </row>
    <row r="522" spans="1:31" ht="25.5" x14ac:dyDescent="0.25">
      <c r="A522" s="211" t="s">
        <v>22</v>
      </c>
      <c r="B522" s="131" t="s">
        <v>91</v>
      </c>
      <c r="C522" s="212" t="s">
        <v>421</v>
      </c>
      <c r="D522" s="212" t="s">
        <v>24</v>
      </c>
      <c r="E522" s="12"/>
      <c r="F522" s="12"/>
      <c r="G522" s="12"/>
      <c r="H522" s="12"/>
      <c r="I522" s="12"/>
      <c r="J522" s="12">
        <v>11</v>
      </c>
      <c r="K522" s="12">
        <v>707</v>
      </c>
      <c r="L522" s="8" t="str">
        <f t="shared" si="57"/>
        <v>A-08-04-01-----</v>
      </c>
      <c r="M522" s="14" t="s">
        <v>296</v>
      </c>
      <c r="N522" s="11">
        <v>1730400000</v>
      </c>
      <c r="O522" s="494"/>
      <c r="P522" s="457"/>
      <c r="Q522" s="457"/>
      <c r="R522" s="437" t="s">
        <v>15</v>
      </c>
      <c r="S522" s="412" t="s">
        <v>452</v>
      </c>
      <c r="T522" s="223" t="s">
        <v>457</v>
      </c>
      <c r="U522" s="223"/>
      <c r="V522" s="180"/>
      <c r="W522" s="180"/>
      <c r="X522" s="180"/>
      <c r="Y522" s="180"/>
      <c r="Z522" s="180"/>
      <c r="AA522" s="180"/>
      <c r="AB522" s="180"/>
      <c r="AC522" s="180"/>
      <c r="AD522" s="180"/>
      <c r="AE522" s="180"/>
    </row>
    <row r="523" spans="1:31" s="65" customFormat="1" ht="15.75" x14ac:dyDescent="0.25">
      <c r="A523" s="206" t="s">
        <v>22</v>
      </c>
      <c r="B523" s="114" t="s">
        <v>91</v>
      </c>
      <c r="C523" s="208" t="s">
        <v>421</v>
      </c>
      <c r="D523" s="208" t="s">
        <v>25</v>
      </c>
      <c r="E523" s="114"/>
      <c r="F523" s="114"/>
      <c r="G523" s="114"/>
      <c r="H523" s="114"/>
      <c r="I523" s="114"/>
      <c r="J523" s="131">
        <v>10</v>
      </c>
      <c r="K523" s="131"/>
      <c r="L523" s="115" t="str">
        <f t="shared" si="57"/>
        <v>A-08-04-03-----</v>
      </c>
      <c r="M523" s="116" t="s">
        <v>297</v>
      </c>
      <c r="N523" s="117">
        <f>+N524</f>
        <v>1089900000</v>
      </c>
      <c r="O523" s="498"/>
      <c r="P523" s="455"/>
      <c r="Q523" s="455"/>
      <c r="R523" s="434"/>
      <c r="S523" s="421"/>
      <c r="T523" s="221"/>
      <c r="U523" s="221"/>
      <c r="V523" s="174"/>
      <c r="W523" s="174"/>
      <c r="X523" s="174"/>
      <c r="Y523" s="174"/>
      <c r="Z523" s="174"/>
      <c r="AA523" s="174"/>
      <c r="AB523" s="174"/>
      <c r="AC523" s="174"/>
      <c r="AD523" s="174"/>
      <c r="AE523" s="174"/>
    </row>
    <row r="524" spans="1:31" ht="25.5" x14ac:dyDescent="0.25">
      <c r="A524" s="211" t="s">
        <v>22</v>
      </c>
      <c r="B524" s="131" t="s">
        <v>91</v>
      </c>
      <c r="C524" s="212" t="s">
        <v>421</v>
      </c>
      <c r="D524" s="212" t="s">
        <v>25</v>
      </c>
      <c r="E524" s="12"/>
      <c r="F524" s="12"/>
      <c r="G524" s="12"/>
      <c r="H524" s="12"/>
      <c r="I524" s="12"/>
      <c r="J524" s="12">
        <v>10</v>
      </c>
      <c r="K524" s="12">
        <v>708</v>
      </c>
      <c r="L524" s="8" t="str">
        <f t="shared" si="57"/>
        <v>A-08-04-03-----</v>
      </c>
      <c r="M524" s="14" t="s">
        <v>298</v>
      </c>
      <c r="N524" s="11">
        <v>1089900000</v>
      </c>
      <c r="O524" s="494">
        <v>10220</v>
      </c>
      <c r="P524" s="457">
        <v>1011382000</v>
      </c>
      <c r="Q524" s="457">
        <f>+N524-P524</f>
        <v>78518000</v>
      </c>
      <c r="R524" s="437" t="s">
        <v>15</v>
      </c>
      <c r="S524" s="411" t="s">
        <v>444</v>
      </c>
      <c r="T524" s="223" t="s">
        <v>457</v>
      </c>
      <c r="U524" s="223"/>
      <c r="V524" s="180"/>
      <c r="W524" s="180"/>
      <c r="X524" s="180"/>
      <c r="Y524" s="180"/>
      <c r="Z524" s="180"/>
      <c r="AA524" s="180"/>
      <c r="AB524" s="180"/>
      <c r="AC524" s="180"/>
      <c r="AD524" s="180"/>
      <c r="AE524" s="180"/>
    </row>
    <row r="525" spans="1:31" s="73" customFormat="1" ht="17.25" x14ac:dyDescent="0.3">
      <c r="A525" s="205" t="s">
        <v>22</v>
      </c>
      <c r="B525" s="69" t="s">
        <v>91</v>
      </c>
      <c r="C525" s="207" t="s">
        <v>74</v>
      </c>
      <c r="D525" s="207"/>
      <c r="E525" s="69"/>
      <c r="F525" s="69"/>
      <c r="G525" s="69"/>
      <c r="H525" s="69"/>
      <c r="I525" s="69"/>
      <c r="J525" s="130">
        <v>10</v>
      </c>
      <c r="K525" s="130"/>
      <c r="L525" s="70" t="str">
        <f t="shared" si="57"/>
        <v>A-08-05------</v>
      </c>
      <c r="M525" s="71" t="s">
        <v>246</v>
      </c>
      <c r="N525" s="72">
        <f>+N526</f>
        <v>123100000</v>
      </c>
      <c r="O525" s="497"/>
      <c r="P525" s="454"/>
      <c r="Q525" s="454"/>
      <c r="R525" s="433"/>
      <c r="S525" s="420"/>
      <c r="T525" s="221"/>
      <c r="U525" s="221"/>
      <c r="V525" s="178"/>
      <c r="W525" s="178"/>
      <c r="X525" s="178"/>
      <c r="Y525" s="178"/>
      <c r="Z525" s="178"/>
      <c r="AA525" s="178"/>
      <c r="AB525" s="178"/>
      <c r="AC525" s="178"/>
      <c r="AD525" s="178"/>
      <c r="AE525" s="178"/>
    </row>
    <row r="526" spans="1:31" s="65" customFormat="1" ht="15.75" x14ac:dyDescent="0.25">
      <c r="A526" s="206" t="s">
        <v>22</v>
      </c>
      <c r="B526" s="114" t="s">
        <v>91</v>
      </c>
      <c r="C526" s="208" t="s">
        <v>74</v>
      </c>
      <c r="D526" s="208" t="s">
        <v>24</v>
      </c>
      <c r="E526" s="208"/>
      <c r="F526" s="114"/>
      <c r="G526" s="114"/>
      <c r="H526" s="114"/>
      <c r="I526" s="114"/>
      <c r="J526" s="131">
        <v>10</v>
      </c>
      <c r="K526" s="131"/>
      <c r="L526" s="115" t="str">
        <f t="shared" si="57"/>
        <v>A-08-05-01-----</v>
      </c>
      <c r="M526" s="116" t="s">
        <v>245</v>
      </c>
      <c r="N526" s="117">
        <f>+N527</f>
        <v>123100000</v>
      </c>
      <c r="O526" s="498"/>
      <c r="P526" s="455"/>
      <c r="Q526" s="455"/>
      <c r="R526" s="434"/>
      <c r="S526" s="421"/>
      <c r="T526" s="221"/>
      <c r="U526" s="221"/>
      <c r="V526" s="174"/>
      <c r="W526" s="174"/>
      <c r="X526" s="174"/>
      <c r="Y526" s="174"/>
      <c r="Z526" s="174"/>
      <c r="AA526" s="174"/>
      <c r="AB526" s="174"/>
      <c r="AC526" s="174"/>
      <c r="AD526" s="174"/>
      <c r="AE526" s="174"/>
    </row>
    <row r="527" spans="1:31" s="7" customFormat="1" x14ac:dyDescent="0.25">
      <c r="A527" s="195" t="s">
        <v>22</v>
      </c>
      <c r="B527" s="66" t="s">
        <v>91</v>
      </c>
      <c r="C527" s="209" t="s">
        <v>74</v>
      </c>
      <c r="D527" s="209" t="s">
        <v>24</v>
      </c>
      <c r="E527" s="209" t="s">
        <v>33</v>
      </c>
      <c r="F527" s="209"/>
      <c r="G527" s="66"/>
      <c r="H527" s="66"/>
      <c r="I527" s="66"/>
      <c r="J527" s="125">
        <v>10</v>
      </c>
      <c r="K527" s="125"/>
      <c r="L527" s="67" t="str">
        <f t="shared" si="57"/>
        <v>A-08-05-01-003----</v>
      </c>
      <c r="M527" s="13" t="s">
        <v>299</v>
      </c>
      <c r="N527" s="10">
        <f>+N528</f>
        <v>123100000</v>
      </c>
      <c r="O527" s="494"/>
      <c r="P527" s="456"/>
      <c r="Q527" s="456"/>
      <c r="R527" s="435"/>
      <c r="S527" s="409"/>
      <c r="T527" s="221"/>
      <c r="U527" s="221"/>
      <c r="V527" s="179"/>
      <c r="W527" s="179"/>
      <c r="X527" s="179"/>
      <c r="Y527" s="179"/>
      <c r="Z527" s="179"/>
      <c r="AA527" s="179"/>
      <c r="AB527" s="179"/>
      <c r="AC527" s="179"/>
      <c r="AD527" s="179"/>
      <c r="AE527" s="179"/>
    </row>
    <row r="528" spans="1:31" s="7" customFormat="1" ht="25.5" x14ac:dyDescent="0.25">
      <c r="A528" s="217" t="s">
        <v>22</v>
      </c>
      <c r="B528" s="125" t="s">
        <v>91</v>
      </c>
      <c r="C528" s="213" t="s">
        <v>74</v>
      </c>
      <c r="D528" s="213" t="s">
        <v>24</v>
      </c>
      <c r="E528" s="213" t="s">
        <v>33</v>
      </c>
      <c r="F528" s="197"/>
      <c r="G528" s="15"/>
      <c r="H528" s="15"/>
      <c r="I528" s="15"/>
      <c r="J528" s="12">
        <v>10</v>
      </c>
      <c r="K528" s="12">
        <v>709</v>
      </c>
      <c r="L528" s="8" t="str">
        <f t="shared" si="57"/>
        <v>A-08-05-01-003----</v>
      </c>
      <c r="M528" s="14" t="s">
        <v>300</v>
      </c>
      <c r="N528" s="11">
        <v>123100000</v>
      </c>
      <c r="O528" s="494"/>
      <c r="P528" s="457"/>
      <c r="Q528" s="457"/>
      <c r="R528" s="437" t="s">
        <v>15</v>
      </c>
      <c r="S528" s="412" t="s">
        <v>37</v>
      </c>
      <c r="T528" s="223" t="s">
        <v>457</v>
      </c>
      <c r="U528" s="221"/>
      <c r="V528" s="179"/>
      <c r="W528" s="179"/>
      <c r="X528" s="179"/>
      <c r="Y528" s="179"/>
      <c r="Z528" s="179"/>
      <c r="AA528" s="179"/>
      <c r="AB528" s="179"/>
      <c r="AC528" s="179"/>
      <c r="AD528" s="179"/>
      <c r="AE528" s="179"/>
    </row>
    <row r="529" spans="1:31" s="122" customFormat="1" ht="19.5" x14ac:dyDescent="0.25">
      <c r="A529" s="210" t="s">
        <v>215</v>
      </c>
      <c r="B529" s="118"/>
      <c r="C529" s="118"/>
      <c r="D529" s="118"/>
      <c r="E529" s="118"/>
      <c r="F529" s="118"/>
      <c r="G529" s="118"/>
      <c r="H529" s="118"/>
      <c r="I529" s="118"/>
      <c r="J529" s="118"/>
      <c r="K529" s="133"/>
      <c r="L529" s="119" t="str">
        <f t="shared" si="57"/>
        <v>C--------</v>
      </c>
      <c r="M529" s="120" t="s">
        <v>216</v>
      </c>
      <c r="N529" s="121">
        <f t="shared" ref="N529" si="59">+N530+N560</f>
        <v>2115927818</v>
      </c>
      <c r="O529" s="503"/>
      <c r="P529" s="467"/>
      <c r="Q529" s="467"/>
      <c r="R529" s="443"/>
      <c r="S529" s="405"/>
      <c r="T529" s="222"/>
      <c r="U529" s="222"/>
      <c r="V529" s="173"/>
      <c r="W529" s="173"/>
      <c r="X529" s="173"/>
      <c r="Y529" s="173"/>
      <c r="Z529" s="173"/>
      <c r="AA529" s="173"/>
      <c r="AB529" s="173"/>
      <c r="AC529" s="173"/>
      <c r="AD529" s="173"/>
      <c r="AE529" s="173"/>
    </row>
    <row r="530" spans="1:31" s="79" customFormat="1" ht="36" x14ac:dyDescent="0.3">
      <c r="A530" s="204" t="s">
        <v>215</v>
      </c>
      <c r="B530" s="75">
        <v>1206</v>
      </c>
      <c r="C530" s="75"/>
      <c r="D530" s="75"/>
      <c r="E530" s="75"/>
      <c r="F530" s="75"/>
      <c r="G530" s="75"/>
      <c r="H530" s="75"/>
      <c r="I530" s="75"/>
      <c r="J530" s="75"/>
      <c r="K530" s="75"/>
      <c r="L530" s="76" t="str">
        <f t="shared" si="57"/>
        <v>C-1206-------</v>
      </c>
      <c r="M530" s="77" t="s">
        <v>217</v>
      </c>
      <c r="N530" s="78">
        <f t="shared" ref="N530" si="60">+N531</f>
        <v>1819527818</v>
      </c>
      <c r="O530" s="496"/>
      <c r="P530" s="453"/>
      <c r="Q530" s="453"/>
      <c r="R530" s="444"/>
      <c r="S530" s="425"/>
      <c r="T530" s="221"/>
      <c r="U530" s="221"/>
      <c r="V530" s="184"/>
      <c r="W530" s="184"/>
      <c r="X530" s="184"/>
      <c r="Y530" s="184"/>
      <c r="Z530" s="184"/>
      <c r="AA530" s="184"/>
      <c r="AB530" s="184"/>
      <c r="AC530" s="184"/>
      <c r="AD530" s="184"/>
      <c r="AE530" s="184"/>
    </row>
    <row r="531" spans="1:31" s="73" customFormat="1" ht="17.25" x14ac:dyDescent="0.3">
      <c r="A531" s="205" t="s">
        <v>215</v>
      </c>
      <c r="B531" s="69">
        <v>1206</v>
      </c>
      <c r="C531" s="207" t="s">
        <v>218</v>
      </c>
      <c r="D531" s="69"/>
      <c r="E531" s="69"/>
      <c r="F531" s="69"/>
      <c r="G531" s="69"/>
      <c r="H531" s="69"/>
      <c r="I531" s="69"/>
      <c r="J531" s="69"/>
      <c r="K531" s="69"/>
      <c r="L531" s="70" t="str">
        <f t="shared" si="57"/>
        <v>C-1206-0800------</v>
      </c>
      <c r="M531" s="123" t="s">
        <v>219</v>
      </c>
      <c r="N531" s="72">
        <f>+N532+N537+N546+N551</f>
        <v>1819527818</v>
      </c>
      <c r="O531" s="497"/>
      <c r="P531" s="454"/>
      <c r="Q531" s="454"/>
      <c r="R531" s="445"/>
      <c r="S531" s="426"/>
      <c r="T531" s="221"/>
      <c r="U531" s="221"/>
      <c r="V531" s="178"/>
      <c r="W531" s="178"/>
      <c r="X531" s="178"/>
      <c r="Y531" s="178"/>
      <c r="Z531" s="178"/>
      <c r="AA531" s="178"/>
      <c r="AB531" s="178"/>
      <c r="AC531" s="178"/>
      <c r="AD531" s="178"/>
      <c r="AE531" s="178"/>
    </row>
    <row r="532" spans="1:31" s="65" customFormat="1" ht="97.5" customHeight="1" x14ac:dyDescent="0.25">
      <c r="A532" s="206" t="s">
        <v>215</v>
      </c>
      <c r="B532" s="114">
        <v>1206</v>
      </c>
      <c r="C532" s="208" t="s">
        <v>218</v>
      </c>
      <c r="D532" s="114">
        <v>7</v>
      </c>
      <c r="E532" s="114"/>
      <c r="F532" s="114"/>
      <c r="G532" s="114"/>
      <c r="H532" s="114"/>
      <c r="I532" s="114"/>
      <c r="J532" s="114">
        <v>11</v>
      </c>
      <c r="K532" s="114"/>
      <c r="L532" s="115" t="str">
        <f t="shared" si="57"/>
        <v>C-1206-0800-7-----</v>
      </c>
      <c r="M532" s="124" t="s">
        <v>422</v>
      </c>
      <c r="N532" s="117">
        <f t="shared" ref="N532" si="61">+N533</f>
        <v>358443492</v>
      </c>
      <c r="O532" s="498"/>
      <c r="P532" s="455"/>
      <c r="Q532" s="455"/>
      <c r="R532" s="446"/>
      <c r="S532" s="427"/>
      <c r="T532" s="221"/>
      <c r="U532" s="221"/>
      <c r="V532" s="174"/>
      <c r="W532" s="174"/>
      <c r="X532" s="174"/>
      <c r="Y532" s="174"/>
      <c r="Z532" s="174"/>
      <c r="AA532" s="174"/>
      <c r="AB532" s="174"/>
      <c r="AC532" s="174"/>
      <c r="AD532" s="174"/>
      <c r="AE532" s="174"/>
    </row>
    <row r="533" spans="1:31" s="7" customFormat="1" ht="33" x14ac:dyDescent="0.25">
      <c r="A533" s="206" t="s">
        <v>215</v>
      </c>
      <c r="B533" s="114">
        <v>1206</v>
      </c>
      <c r="C533" s="208" t="s">
        <v>218</v>
      </c>
      <c r="D533" s="114">
        <v>7</v>
      </c>
      <c r="E533" s="66" t="s">
        <v>35</v>
      </c>
      <c r="F533" s="66" t="s">
        <v>220</v>
      </c>
      <c r="G533" s="66"/>
      <c r="H533" s="66"/>
      <c r="I533" s="66"/>
      <c r="J533" s="66">
        <v>11</v>
      </c>
      <c r="K533" s="66"/>
      <c r="L533" s="67" t="str">
        <f t="shared" si="57"/>
        <v>C-1206-0800-7-008-1206005---</v>
      </c>
      <c r="M533" s="13" t="s">
        <v>389</v>
      </c>
      <c r="N533" s="10">
        <f>+N534</f>
        <v>358443492</v>
      </c>
      <c r="O533" s="494"/>
      <c r="P533" s="456"/>
      <c r="Q533" s="456"/>
      <c r="R533" s="447"/>
      <c r="S533" s="428"/>
      <c r="T533" s="221"/>
      <c r="U533" s="221"/>
      <c r="V533" s="179"/>
      <c r="W533" s="179"/>
      <c r="X533" s="179"/>
      <c r="Y533" s="179"/>
      <c r="Z533" s="179"/>
      <c r="AA533" s="179"/>
      <c r="AB533" s="179"/>
      <c r="AC533" s="179"/>
      <c r="AD533" s="179"/>
      <c r="AE533" s="179"/>
    </row>
    <row r="534" spans="1:31" s="7" customFormat="1" ht="33" x14ac:dyDescent="0.25">
      <c r="A534" s="206" t="s">
        <v>215</v>
      </c>
      <c r="B534" s="114">
        <v>1206</v>
      </c>
      <c r="C534" s="208" t="s">
        <v>218</v>
      </c>
      <c r="D534" s="114">
        <v>7</v>
      </c>
      <c r="E534" s="66" t="s">
        <v>35</v>
      </c>
      <c r="F534" s="66">
        <v>1206005</v>
      </c>
      <c r="G534" s="66"/>
      <c r="H534" s="66"/>
      <c r="I534" s="66"/>
      <c r="J534" s="66">
        <v>11</v>
      </c>
      <c r="K534" s="66"/>
      <c r="L534" s="67" t="str">
        <f t="shared" si="57"/>
        <v>C-1206-0800-7-008-1206005---</v>
      </c>
      <c r="M534" s="13" t="s">
        <v>120</v>
      </c>
      <c r="N534" s="10">
        <f>SUM(N535:N536)</f>
        <v>358443492</v>
      </c>
      <c r="O534" s="494"/>
      <c r="P534" s="456"/>
      <c r="Q534" s="456"/>
      <c r="R534" s="447"/>
      <c r="S534" s="428"/>
      <c r="T534" s="221"/>
      <c r="U534" s="221"/>
      <c r="V534" s="179"/>
      <c r="W534" s="179"/>
      <c r="X534" s="179"/>
      <c r="Y534" s="179"/>
      <c r="Z534" s="179"/>
      <c r="AA534" s="179"/>
      <c r="AB534" s="179"/>
      <c r="AC534" s="179"/>
      <c r="AD534" s="179"/>
      <c r="AE534" s="179"/>
    </row>
    <row r="535" spans="1:31" ht="49.5" x14ac:dyDescent="0.25">
      <c r="A535" s="211" t="s">
        <v>215</v>
      </c>
      <c r="B535" s="131">
        <v>1206</v>
      </c>
      <c r="C535" s="212" t="s">
        <v>218</v>
      </c>
      <c r="D535" s="131">
        <v>7</v>
      </c>
      <c r="E535" s="125" t="s">
        <v>35</v>
      </c>
      <c r="F535" s="125">
        <v>1206005</v>
      </c>
      <c r="G535" s="125"/>
      <c r="H535" s="125"/>
      <c r="I535" s="125"/>
      <c r="J535" s="125">
        <v>11</v>
      </c>
      <c r="K535" s="125">
        <v>801</v>
      </c>
      <c r="L535" s="67" t="str">
        <f t="shared" si="57"/>
        <v>C-1206-0800-7-008-1206005---</v>
      </c>
      <c r="M535" s="14" t="s">
        <v>966</v>
      </c>
      <c r="N535" s="11">
        <v>287000000</v>
      </c>
      <c r="O535" s="494"/>
      <c r="P535" s="457"/>
      <c r="Q535" s="457"/>
      <c r="R535" s="438" t="s">
        <v>28</v>
      </c>
      <c r="S535" s="415" t="s">
        <v>465</v>
      </c>
      <c r="T535" s="223" t="s">
        <v>453</v>
      </c>
      <c r="U535" s="223">
        <v>69</v>
      </c>
      <c r="V535" s="180" t="s">
        <v>919</v>
      </c>
      <c r="W535" s="180">
        <v>210</v>
      </c>
      <c r="X535" s="180" t="s">
        <v>455</v>
      </c>
      <c r="Y535" s="180" t="s">
        <v>455</v>
      </c>
      <c r="Z535" s="180" t="s">
        <v>455</v>
      </c>
      <c r="AA535" s="186">
        <v>43917</v>
      </c>
      <c r="AB535" s="180"/>
      <c r="AC535" s="180"/>
      <c r="AD535" s="180"/>
      <c r="AE535" s="180"/>
    </row>
    <row r="536" spans="1:31" ht="49.5" x14ac:dyDescent="0.25">
      <c r="A536" s="211" t="s">
        <v>215</v>
      </c>
      <c r="B536" s="131">
        <v>1206</v>
      </c>
      <c r="C536" s="212" t="s">
        <v>218</v>
      </c>
      <c r="D536" s="131">
        <v>7</v>
      </c>
      <c r="E536" s="125" t="s">
        <v>35</v>
      </c>
      <c r="F536" s="125">
        <v>1206005</v>
      </c>
      <c r="G536" s="125"/>
      <c r="H536" s="125"/>
      <c r="I536" s="125"/>
      <c r="J536" s="125">
        <v>11</v>
      </c>
      <c r="K536" s="125">
        <v>802</v>
      </c>
      <c r="L536" s="67" t="str">
        <f t="shared" si="57"/>
        <v>C-1206-0800-7-008-1206005---</v>
      </c>
      <c r="M536" s="14" t="s">
        <v>390</v>
      </c>
      <c r="N536" s="11">
        <v>71443492</v>
      </c>
      <c r="O536" s="494"/>
      <c r="P536" s="457"/>
      <c r="Q536" s="457"/>
      <c r="R536" s="438" t="s">
        <v>28</v>
      </c>
      <c r="S536" s="415" t="s">
        <v>465</v>
      </c>
      <c r="T536" s="223" t="s">
        <v>453</v>
      </c>
      <c r="U536" s="223">
        <v>70</v>
      </c>
      <c r="V536" s="180" t="s">
        <v>924</v>
      </c>
      <c r="W536" s="180">
        <v>90</v>
      </c>
      <c r="X536" s="180" t="s">
        <v>455</v>
      </c>
      <c r="Y536" s="180" t="s">
        <v>455</v>
      </c>
      <c r="Z536" s="180" t="s">
        <v>455</v>
      </c>
      <c r="AA536" s="186">
        <v>43959</v>
      </c>
      <c r="AB536" s="180"/>
      <c r="AC536" s="180"/>
      <c r="AD536" s="180"/>
      <c r="AE536" s="180"/>
    </row>
    <row r="537" spans="1:31" s="65" customFormat="1" ht="31.5" x14ac:dyDescent="0.25">
      <c r="A537" s="206" t="s">
        <v>215</v>
      </c>
      <c r="B537" s="114">
        <v>1206</v>
      </c>
      <c r="C537" s="208" t="s">
        <v>218</v>
      </c>
      <c r="D537" s="114">
        <v>8</v>
      </c>
      <c r="E537" s="114"/>
      <c r="F537" s="114"/>
      <c r="G537" s="114"/>
      <c r="H537" s="114"/>
      <c r="I537" s="114"/>
      <c r="J537" s="114">
        <v>11</v>
      </c>
      <c r="K537" s="114"/>
      <c r="L537" s="115" t="str">
        <f t="shared" si="57"/>
        <v>C-1206-0800-8-----</v>
      </c>
      <c r="M537" s="124" t="s">
        <v>224</v>
      </c>
      <c r="N537" s="117">
        <f>+N538+N541</f>
        <v>989283926</v>
      </c>
      <c r="O537" s="498"/>
      <c r="P537" s="455"/>
      <c r="Q537" s="455"/>
      <c r="R537" s="446"/>
      <c r="S537" s="427"/>
      <c r="T537" s="221"/>
      <c r="U537" s="221"/>
      <c r="V537" s="174"/>
      <c r="W537" s="174"/>
      <c r="X537" s="174"/>
      <c r="Y537" s="174"/>
      <c r="Z537" s="174"/>
      <c r="AA537" s="174"/>
      <c r="AB537" s="174"/>
      <c r="AC537" s="174"/>
      <c r="AD537" s="174"/>
      <c r="AE537" s="174"/>
    </row>
    <row r="538" spans="1:31" s="7" customFormat="1" ht="33" x14ac:dyDescent="0.25">
      <c r="A538" s="206" t="s">
        <v>215</v>
      </c>
      <c r="B538" s="114">
        <v>1206</v>
      </c>
      <c r="C538" s="208" t="s">
        <v>218</v>
      </c>
      <c r="D538" s="114">
        <v>8</v>
      </c>
      <c r="E538" s="66" t="s">
        <v>41</v>
      </c>
      <c r="F538" s="66">
        <v>1206006</v>
      </c>
      <c r="G538" s="66"/>
      <c r="H538" s="66"/>
      <c r="I538" s="66"/>
      <c r="J538" s="114">
        <v>11</v>
      </c>
      <c r="K538" s="66"/>
      <c r="L538" s="67" t="str">
        <f t="shared" si="57"/>
        <v>C-1206-0800-8-004-1206006---</v>
      </c>
      <c r="M538" s="13" t="s">
        <v>221</v>
      </c>
      <c r="N538" s="10">
        <f>+N539</f>
        <v>589283926</v>
      </c>
      <c r="O538" s="494"/>
      <c r="P538" s="456"/>
      <c r="Q538" s="456"/>
      <c r="R538" s="447"/>
      <c r="S538" s="428"/>
      <c r="T538" s="221"/>
      <c r="U538" s="221"/>
      <c r="V538" s="179"/>
      <c r="W538" s="179"/>
      <c r="X538" s="179"/>
      <c r="Y538" s="179"/>
      <c r="Z538" s="179"/>
      <c r="AA538" s="179"/>
      <c r="AB538" s="179"/>
      <c r="AC538" s="179"/>
      <c r="AD538" s="179"/>
      <c r="AE538" s="179"/>
    </row>
    <row r="539" spans="1:31" s="7" customFormat="1" ht="33" x14ac:dyDescent="0.25">
      <c r="A539" s="206" t="s">
        <v>215</v>
      </c>
      <c r="B539" s="114">
        <v>1206</v>
      </c>
      <c r="C539" s="208" t="s">
        <v>218</v>
      </c>
      <c r="D539" s="114">
        <v>8</v>
      </c>
      <c r="E539" s="66" t="s">
        <v>41</v>
      </c>
      <c r="F539" s="66">
        <v>1206006</v>
      </c>
      <c r="G539" s="66"/>
      <c r="H539" s="66"/>
      <c r="I539" s="66"/>
      <c r="J539" s="114">
        <v>11</v>
      </c>
      <c r="K539" s="66"/>
      <c r="L539" s="67" t="str">
        <f t="shared" si="57"/>
        <v>C-1206-0800-8-004-1206006---</v>
      </c>
      <c r="M539" s="13" t="s">
        <v>42</v>
      </c>
      <c r="N539" s="10">
        <f>+N540</f>
        <v>589283926</v>
      </c>
      <c r="O539" s="494"/>
      <c r="P539" s="456"/>
      <c r="Q539" s="456"/>
      <c r="R539" s="447"/>
      <c r="S539" s="428"/>
      <c r="T539" s="221"/>
      <c r="U539" s="221"/>
      <c r="V539" s="179"/>
      <c r="W539" s="179"/>
      <c r="X539" s="179"/>
      <c r="Y539" s="179"/>
      <c r="Z539" s="179"/>
      <c r="AA539" s="179"/>
      <c r="AB539" s="179"/>
      <c r="AC539" s="179"/>
      <c r="AD539" s="179"/>
      <c r="AE539" s="179"/>
    </row>
    <row r="540" spans="1:31" s="7" customFormat="1" ht="33" x14ac:dyDescent="0.25">
      <c r="A540" s="211" t="s">
        <v>215</v>
      </c>
      <c r="B540" s="131">
        <v>1206</v>
      </c>
      <c r="C540" s="212" t="s">
        <v>218</v>
      </c>
      <c r="D540" s="131">
        <v>8</v>
      </c>
      <c r="E540" s="125" t="s">
        <v>41</v>
      </c>
      <c r="F540" s="125">
        <v>1206006</v>
      </c>
      <c r="G540" s="15"/>
      <c r="H540" s="15"/>
      <c r="I540" s="15"/>
      <c r="J540" s="125">
        <v>11</v>
      </c>
      <c r="K540" s="12">
        <v>803</v>
      </c>
      <c r="L540" s="8" t="str">
        <f t="shared" si="57"/>
        <v>C-1206-0800-8-004-1206006---</v>
      </c>
      <c r="M540" s="14" t="s">
        <v>391</v>
      </c>
      <c r="N540" s="11">
        <v>589283926</v>
      </c>
      <c r="O540" s="494"/>
      <c r="P540" s="457"/>
      <c r="Q540" s="457"/>
      <c r="R540" s="437" t="s">
        <v>48</v>
      </c>
      <c r="S540" s="411" t="s">
        <v>48</v>
      </c>
      <c r="T540" s="223" t="s">
        <v>947</v>
      </c>
      <c r="U540" s="221">
        <v>71</v>
      </c>
      <c r="V540" s="180" t="s">
        <v>924</v>
      </c>
      <c r="W540" s="180">
        <v>60</v>
      </c>
      <c r="X540" s="180" t="s">
        <v>455</v>
      </c>
      <c r="Y540" s="180" t="s">
        <v>455</v>
      </c>
      <c r="Z540" s="180" t="s">
        <v>455</v>
      </c>
      <c r="AA540" s="186">
        <v>43917</v>
      </c>
      <c r="AB540" s="179"/>
      <c r="AC540" s="179"/>
      <c r="AD540" s="179"/>
      <c r="AE540" s="179"/>
    </row>
    <row r="541" spans="1:31" s="7" customFormat="1" ht="33" x14ac:dyDescent="0.25">
      <c r="A541" s="206" t="s">
        <v>215</v>
      </c>
      <c r="B541" s="114">
        <v>1206</v>
      </c>
      <c r="C541" s="208" t="s">
        <v>218</v>
      </c>
      <c r="D541" s="114">
        <v>8</v>
      </c>
      <c r="E541" s="66" t="s">
        <v>35</v>
      </c>
      <c r="F541" s="66">
        <v>1206007</v>
      </c>
      <c r="G541" s="66"/>
      <c r="H541" s="66"/>
      <c r="I541" s="66"/>
      <c r="J541" s="114">
        <v>11</v>
      </c>
      <c r="K541" s="66"/>
      <c r="L541" s="67" t="str">
        <f t="shared" si="57"/>
        <v>C-1206-0800-8-008-1206007---</v>
      </c>
      <c r="M541" s="13" t="s">
        <v>394</v>
      </c>
      <c r="N541" s="10">
        <f>+N542</f>
        <v>400000000</v>
      </c>
      <c r="O541" s="494"/>
      <c r="P541" s="456"/>
      <c r="Q541" s="456"/>
      <c r="R541" s="447"/>
      <c r="S541" s="412"/>
      <c r="T541" s="221"/>
      <c r="U541" s="221"/>
      <c r="V541" s="179"/>
      <c r="W541" s="179"/>
      <c r="X541" s="179"/>
      <c r="Y541" s="179"/>
      <c r="Z541" s="179"/>
      <c r="AA541" s="179"/>
      <c r="AB541" s="179"/>
      <c r="AC541" s="179"/>
      <c r="AD541" s="179"/>
      <c r="AE541" s="179"/>
    </row>
    <row r="542" spans="1:31" s="7" customFormat="1" ht="33" x14ac:dyDescent="0.25">
      <c r="A542" s="206" t="s">
        <v>215</v>
      </c>
      <c r="B542" s="114">
        <v>1206</v>
      </c>
      <c r="C542" s="208" t="s">
        <v>218</v>
      </c>
      <c r="D542" s="114">
        <v>8</v>
      </c>
      <c r="E542" s="66" t="s">
        <v>35</v>
      </c>
      <c r="F542" s="66">
        <v>1206007</v>
      </c>
      <c r="G542" s="66"/>
      <c r="H542" s="66"/>
      <c r="I542" s="66"/>
      <c r="J542" s="114">
        <v>11</v>
      </c>
      <c r="K542" s="66"/>
      <c r="L542" s="67" t="str">
        <f t="shared" si="57"/>
        <v>C-1206-0800-8-008-1206007---</v>
      </c>
      <c r="M542" s="13" t="s">
        <v>120</v>
      </c>
      <c r="N542" s="10">
        <f>SUM(N543:N545)</f>
        <v>400000000</v>
      </c>
      <c r="O542" s="494"/>
      <c r="P542" s="456"/>
      <c r="Q542" s="456"/>
      <c r="R542" s="447"/>
      <c r="S542" s="412"/>
      <c r="T542" s="221"/>
      <c r="U542" s="221"/>
      <c r="V542" s="179"/>
      <c r="W542" s="179"/>
      <c r="X542" s="179"/>
      <c r="Y542" s="179"/>
      <c r="Z542" s="179"/>
      <c r="AA542" s="179"/>
      <c r="AB542" s="179"/>
      <c r="AC542" s="179"/>
      <c r="AD542" s="179"/>
      <c r="AE542" s="179"/>
    </row>
    <row r="543" spans="1:31" ht="33" x14ac:dyDescent="0.25">
      <c r="A543" s="211" t="s">
        <v>215</v>
      </c>
      <c r="B543" s="131">
        <v>1206</v>
      </c>
      <c r="C543" s="212" t="s">
        <v>218</v>
      </c>
      <c r="D543" s="131">
        <v>8</v>
      </c>
      <c r="E543" s="125" t="s">
        <v>35</v>
      </c>
      <c r="F543" s="125">
        <v>1206007</v>
      </c>
      <c r="G543" s="12"/>
      <c r="H543" s="12"/>
      <c r="I543" s="12"/>
      <c r="J543" s="125">
        <v>11</v>
      </c>
      <c r="K543" s="12">
        <v>804</v>
      </c>
      <c r="L543" s="8" t="str">
        <f t="shared" si="57"/>
        <v>C-1206-0800-8-008-1206007---</v>
      </c>
      <c r="M543" s="14" t="s">
        <v>1004</v>
      </c>
      <c r="N543" s="11">
        <v>195000000</v>
      </c>
      <c r="O543" s="494"/>
      <c r="P543" s="457"/>
      <c r="Q543" s="457"/>
      <c r="R543" s="437" t="s">
        <v>48</v>
      </c>
      <c r="S543" s="411" t="s">
        <v>48</v>
      </c>
      <c r="T543" s="223" t="s">
        <v>453</v>
      </c>
      <c r="U543" s="223">
        <v>72</v>
      </c>
      <c r="V543" s="186" t="s">
        <v>917</v>
      </c>
      <c r="W543" s="180">
        <v>270</v>
      </c>
      <c r="X543" s="180" t="s">
        <v>455</v>
      </c>
      <c r="Y543" s="180" t="s">
        <v>447</v>
      </c>
      <c r="Z543" s="180" t="s">
        <v>447</v>
      </c>
      <c r="AA543" s="186">
        <v>43845</v>
      </c>
      <c r="AB543" s="180"/>
      <c r="AC543" s="180"/>
      <c r="AD543" s="180"/>
      <c r="AE543" s="180"/>
    </row>
    <row r="544" spans="1:31" ht="33" x14ac:dyDescent="0.25">
      <c r="A544" s="211" t="s">
        <v>215</v>
      </c>
      <c r="B544" s="131">
        <v>1206</v>
      </c>
      <c r="C544" s="212" t="s">
        <v>218</v>
      </c>
      <c r="D544" s="131">
        <v>8</v>
      </c>
      <c r="E544" s="125" t="s">
        <v>35</v>
      </c>
      <c r="F544" s="125">
        <v>1206007</v>
      </c>
      <c r="G544" s="12"/>
      <c r="H544" s="12"/>
      <c r="I544" s="12"/>
      <c r="J544" s="125">
        <v>11</v>
      </c>
      <c r="K544" s="12">
        <v>812</v>
      </c>
      <c r="L544" s="8" t="str">
        <f t="shared" si="57"/>
        <v>C-1206-0800-8-008-1206007---</v>
      </c>
      <c r="M544" s="14" t="s">
        <v>1005</v>
      </c>
      <c r="N544" s="11">
        <v>65000000</v>
      </c>
      <c r="O544" s="494"/>
      <c r="P544" s="457"/>
      <c r="Q544" s="457"/>
      <c r="R544" s="437" t="s">
        <v>48</v>
      </c>
      <c r="S544" s="411" t="s">
        <v>48</v>
      </c>
      <c r="T544" s="223" t="s">
        <v>453</v>
      </c>
      <c r="U544" s="223">
        <v>72</v>
      </c>
      <c r="V544" s="186">
        <v>43832</v>
      </c>
      <c r="W544" s="180"/>
      <c r="X544" s="180" t="s">
        <v>455</v>
      </c>
      <c r="Y544" s="180" t="s">
        <v>447</v>
      </c>
      <c r="Z544" s="180" t="s">
        <v>447</v>
      </c>
      <c r="AA544" s="186">
        <v>43845</v>
      </c>
      <c r="AB544" s="180"/>
      <c r="AC544" s="180"/>
      <c r="AD544" s="180"/>
      <c r="AE544" s="180"/>
    </row>
    <row r="545" spans="1:31" ht="33" x14ac:dyDescent="0.25">
      <c r="A545" s="211" t="s">
        <v>215</v>
      </c>
      <c r="B545" s="131">
        <v>1206</v>
      </c>
      <c r="C545" s="212" t="s">
        <v>218</v>
      </c>
      <c r="D545" s="131">
        <v>8</v>
      </c>
      <c r="E545" s="125" t="s">
        <v>35</v>
      </c>
      <c r="F545" s="125">
        <v>1206007</v>
      </c>
      <c r="G545" s="12"/>
      <c r="H545" s="12"/>
      <c r="I545" s="12"/>
      <c r="J545" s="125">
        <v>11</v>
      </c>
      <c r="K545" s="12">
        <v>805</v>
      </c>
      <c r="L545" s="8" t="str">
        <f t="shared" si="57"/>
        <v>C-1206-0800-8-008-1206007---</v>
      </c>
      <c r="M545" s="14" t="s">
        <v>393</v>
      </c>
      <c r="N545" s="11">
        <v>140000000</v>
      </c>
      <c r="O545" s="494"/>
      <c r="P545" s="457"/>
      <c r="Q545" s="457"/>
      <c r="R545" s="437" t="s">
        <v>48</v>
      </c>
      <c r="S545" s="411" t="s">
        <v>48</v>
      </c>
      <c r="T545" s="223" t="s">
        <v>453</v>
      </c>
      <c r="U545" s="223">
        <v>73</v>
      </c>
      <c r="V545" s="180" t="s">
        <v>945</v>
      </c>
      <c r="W545" s="180">
        <v>300</v>
      </c>
      <c r="X545" s="180"/>
      <c r="Y545" s="180"/>
      <c r="Z545" s="180"/>
      <c r="AA545" s="186">
        <v>43861</v>
      </c>
      <c r="AB545" s="180"/>
      <c r="AC545" s="180"/>
      <c r="AD545" s="180"/>
      <c r="AE545" s="180"/>
    </row>
    <row r="546" spans="1:31" s="65" customFormat="1" ht="31.5" x14ac:dyDescent="0.25">
      <c r="A546" s="206" t="s">
        <v>215</v>
      </c>
      <c r="B546" s="114">
        <v>1206</v>
      </c>
      <c r="C546" s="208" t="s">
        <v>218</v>
      </c>
      <c r="D546" s="114">
        <v>9</v>
      </c>
      <c r="E546" s="114"/>
      <c r="F546" s="114"/>
      <c r="G546" s="114"/>
      <c r="H546" s="114"/>
      <c r="I546" s="114"/>
      <c r="J546" s="114">
        <v>11</v>
      </c>
      <c r="K546" s="114"/>
      <c r="L546" s="115" t="str">
        <f t="shared" si="57"/>
        <v>C-1206-0800-9-----</v>
      </c>
      <c r="M546" s="124" t="s">
        <v>225</v>
      </c>
      <c r="N546" s="117">
        <f>+N547</f>
        <v>285000000</v>
      </c>
      <c r="O546" s="498"/>
      <c r="P546" s="455"/>
      <c r="Q546" s="455"/>
      <c r="R546" s="446"/>
      <c r="S546" s="427"/>
      <c r="T546" s="221"/>
      <c r="U546" s="221"/>
      <c r="V546" s="174"/>
      <c r="W546" s="174"/>
      <c r="X546" s="174"/>
      <c r="Y546" s="174"/>
      <c r="Z546" s="174"/>
      <c r="AA546" s="174"/>
      <c r="AB546" s="174"/>
      <c r="AC546" s="174"/>
      <c r="AD546" s="174"/>
      <c r="AE546" s="174"/>
    </row>
    <row r="547" spans="1:31" s="7" customFormat="1" ht="33" x14ac:dyDescent="0.25">
      <c r="A547" s="206" t="s">
        <v>215</v>
      </c>
      <c r="B547" s="114">
        <v>1206</v>
      </c>
      <c r="C547" s="208" t="s">
        <v>218</v>
      </c>
      <c r="D547" s="114">
        <v>9</v>
      </c>
      <c r="E547" s="66" t="s">
        <v>35</v>
      </c>
      <c r="F547" s="66">
        <v>1206005</v>
      </c>
      <c r="G547" s="66"/>
      <c r="H547" s="66"/>
      <c r="I547" s="66"/>
      <c r="J547" s="114">
        <v>11</v>
      </c>
      <c r="K547" s="66"/>
      <c r="L547" s="67" t="str">
        <f t="shared" si="57"/>
        <v>C-1206-0800-9-008-1206005---</v>
      </c>
      <c r="M547" s="13" t="s">
        <v>389</v>
      </c>
      <c r="N547" s="10">
        <f>+N548</f>
        <v>285000000</v>
      </c>
      <c r="O547" s="494"/>
      <c r="P547" s="456"/>
      <c r="Q547" s="456"/>
      <c r="R547" s="447"/>
      <c r="S547" s="428"/>
      <c r="T547" s="221"/>
      <c r="U547" s="221"/>
      <c r="V547" s="179"/>
      <c r="W547" s="179"/>
      <c r="X547" s="179"/>
      <c r="Y547" s="179"/>
      <c r="Z547" s="179"/>
      <c r="AA547" s="179"/>
      <c r="AB547" s="179"/>
      <c r="AC547" s="179"/>
      <c r="AD547" s="179"/>
      <c r="AE547" s="179"/>
    </row>
    <row r="548" spans="1:31" s="7" customFormat="1" ht="33" x14ac:dyDescent="0.25">
      <c r="A548" s="206" t="s">
        <v>215</v>
      </c>
      <c r="B548" s="114">
        <v>1206</v>
      </c>
      <c r="C548" s="208" t="s">
        <v>218</v>
      </c>
      <c r="D548" s="114">
        <v>9</v>
      </c>
      <c r="E548" s="66" t="s">
        <v>35</v>
      </c>
      <c r="F548" s="66">
        <v>1206005</v>
      </c>
      <c r="G548" s="66"/>
      <c r="H548" s="66"/>
      <c r="I548" s="66"/>
      <c r="J548" s="114">
        <v>11</v>
      </c>
      <c r="K548" s="66"/>
      <c r="L548" s="67" t="str">
        <f t="shared" si="57"/>
        <v>C-1206-0800-9-008-1206005---</v>
      </c>
      <c r="M548" s="13" t="s">
        <v>120</v>
      </c>
      <c r="N548" s="10">
        <f>SUM(N549:N550)</f>
        <v>285000000</v>
      </c>
      <c r="O548" s="494"/>
      <c r="P548" s="456"/>
      <c r="Q548" s="456"/>
      <c r="R548" s="447"/>
      <c r="S548" s="428"/>
      <c r="T548" s="221"/>
      <c r="U548" s="221"/>
      <c r="V548" s="179"/>
      <c r="W548" s="179"/>
      <c r="X548" s="179"/>
      <c r="Y548" s="179"/>
      <c r="Z548" s="179"/>
      <c r="AA548" s="179"/>
      <c r="AB548" s="179"/>
      <c r="AC548" s="179"/>
      <c r="AD548" s="179"/>
      <c r="AE548" s="179"/>
    </row>
    <row r="549" spans="1:31" ht="33" x14ac:dyDescent="0.25">
      <c r="A549" s="211" t="s">
        <v>215</v>
      </c>
      <c r="B549" s="131">
        <v>1206</v>
      </c>
      <c r="C549" s="212" t="s">
        <v>218</v>
      </c>
      <c r="D549" s="131">
        <v>9</v>
      </c>
      <c r="E549" s="125" t="s">
        <v>35</v>
      </c>
      <c r="F549" s="125">
        <v>1206005</v>
      </c>
      <c r="G549" s="12"/>
      <c r="H549" s="12"/>
      <c r="I549" s="12"/>
      <c r="J549" s="125">
        <v>11</v>
      </c>
      <c r="K549" s="12">
        <v>806</v>
      </c>
      <c r="L549" s="8" t="str">
        <f t="shared" si="57"/>
        <v>C-1206-0800-9-008-1206005---</v>
      </c>
      <c r="M549" s="14" t="s">
        <v>395</v>
      </c>
      <c r="N549" s="11">
        <v>137000000</v>
      </c>
      <c r="O549" s="494"/>
      <c r="P549" s="457"/>
      <c r="Q549" s="457"/>
      <c r="R549" s="437" t="s">
        <v>48</v>
      </c>
      <c r="S549" s="411" t="s">
        <v>48</v>
      </c>
      <c r="T549" s="224" t="s">
        <v>960</v>
      </c>
      <c r="U549" s="223">
        <v>74</v>
      </c>
      <c r="V549" s="180" t="s">
        <v>1068</v>
      </c>
      <c r="W549" s="180">
        <v>180</v>
      </c>
      <c r="X549" s="180"/>
      <c r="Y549" s="180"/>
      <c r="Z549" s="180"/>
      <c r="AA549" s="180"/>
      <c r="AB549" s="180"/>
      <c r="AC549" s="180"/>
      <c r="AD549" s="180"/>
      <c r="AE549" s="180"/>
    </row>
    <row r="550" spans="1:31" ht="33" x14ac:dyDescent="0.25">
      <c r="A550" s="211" t="s">
        <v>215</v>
      </c>
      <c r="B550" s="131">
        <v>1206</v>
      </c>
      <c r="C550" s="212" t="s">
        <v>218</v>
      </c>
      <c r="D550" s="131">
        <v>9</v>
      </c>
      <c r="E550" s="125" t="s">
        <v>35</v>
      </c>
      <c r="F550" s="125">
        <v>1206005</v>
      </c>
      <c r="G550" s="12"/>
      <c r="H550" s="12"/>
      <c r="I550" s="12"/>
      <c r="J550" s="125">
        <v>11</v>
      </c>
      <c r="K550" s="12">
        <v>807</v>
      </c>
      <c r="L550" s="8" t="str">
        <f t="shared" si="57"/>
        <v>C-1206-0800-9-008-1206005---</v>
      </c>
      <c r="M550" s="14" t="s">
        <v>396</v>
      </c>
      <c r="N550" s="11">
        <v>148000000</v>
      </c>
      <c r="O550" s="494"/>
      <c r="P550" s="457"/>
      <c r="Q550" s="457"/>
      <c r="R550" s="437" t="s">
        <v>48</v>
      </c>
      <c r="S550" s="411" t="s">
        <v>48</v>
      </c>
      <c r="T550" s="224" t="s">
        <v>960</v>
      </c>
      <c r="U550" s="223">
        <v>74</v>
      </c>
      <c r="V550" s="180" t="s">
        <v>1068</v>
      </c>
      <c r="W550" s="180">
        <v>180</v>
      </c>
      <c r="X550" s="180"/>
      <c r="Y550" s="180"/>
      <c r="Z550" s="180"/>
      <c r="AA550" s="180"/>
      <c r="AB550" s="180"/>
      <c r="AC550" s="180"/>
      <c r="AD550" s="180"/>
      <c r="AE550" s="180"/>
    </row>
    <row r="551" spans="1:31" s="65" customFormat="1" ht="63" x14ac:dyDescent="0.25">
      <c r="A551" s="206" t="s">
        <v>215</v>
      </c>
      <c r="B551" s="114">
        <v>1206</v>
      </c>
      <c r="C551" s="208" t="s">
        <v>218</v>
      </c>
      <c r="D551" s="114">
        <v>10</v>
      </c>
      <c r="E551" s="114"/>
      <c r="F551" s="114"/>
      <c r="G551" s="114"/>
      <c r="H551" s="114"/>
      <c r="I551" s="114"/>
      <c r="J551" s="114">
        <v>11</v>
      </c>
      <c r="K551" s="114"/>
      <c r="L551" s="115" t="str">
        <f t="shared" si="57"/>
        <v>C-1206-0800-10-----</v>
      </c>
      <c r="M551" s="124" t="s">
        <v>226</v>
      </c>
      <c r="N551" s="117">
        <f>+N552+N557</f>
        <v>186800400</v>
      </c>
      <c r="O551" s="498"/>
      <c r="P551" s="455"/>
      <c r="Q551" s="455"/>
      <c r="R551" s="446"/>
      <c r="S551" s="427"/>
      <c r="T551" s="221"/>
      <c r="U551" s="221"/>
      <c r="V551" s="174"/>
      <c r="W551" s="174"/>
      <c r="X551" s="174"/>
      <c r="Y551" s="174"/>
      <c r="Z551" s="174"/>
      <c r="AA551" s="174"/>
      <c r="AB551" s="174"/>
      <c r="AC551" s="174"/>
      <c r="AD551" s="174"/>
      <c r="AE551" s="174"/>
    </row>
    <row r="552" spans="1:31" s="7" customFormat="1" ht="33" x14ac:dyDescent="0.25">
      <c r="A552" s="206" t="s">
        <v>215</v>
      </c>
      <c r="B552" s="114">
        <v>1206</v>
      </c>
      <c r="C552" s="208" t="s">
        <v>218</v>
      </c>
      <c r="D552" s="114">
        <v>10</v>
      </c>
      <c r="E552" s="66" t="s">
        <v>425</v>
      </c>
      <c r="F552" s="209" t="s">
        <v>227</v>
      </c>
      <c r="G552" s="66"/>
      <c r="H552" s="66"/>
      <c r="I552" s="66"/>
      <c r="J552" s="66">
        <v>11</v>
      </c>
      <c r="K552" s="66"/>
      <c r="L552" s="67" t="str">
        <f t="shared" si="57"/>
        <v>C-1206-0800-10-003
004-1206008---</v>
      </c>
      <c r="M552" s="17" t="s">
        <v>228</v>
      </c>
      <c r="N552" s="10">
        <f>+N553+N555</f>
        <v>184401600</v>
      </c>
      <c r="O552" s="494"/>
      <c r="P552" s="456"/>
      <c r="Q552" s="456"/>
      <c r="R552" s="447"/>
      <c r="S552" s="428"/>
      <c r="T552" s="221"/>
      <c r="U552" s="221"/>
      <c r="V552" s="179"/>
      <c r="W552" s="179"/>
      <c r="X552" s="179"/>
      <c r="Y552" s="179"/>
      <c r="Z552" s="179"/>
      <c r="AA552" s="179"/>
      <c r="AB552" s="179"/>
      <c r="AC552" s="179"/>
      <c r="AD552" s="179"/>
      <c r="AE552" s="179"/>
    </row>
    <row r="553" spans="1:31" s="7" customFormat="1" ht="32.25" customHeight="1" x14ac:dyDescent="0.25">
      <c r="A553" s="206" t="s">
        <v>215</v>
      </c>
      <c r="B553" s="114">
        <v>1206</v>
      </c>
      <c r="C553" s="208" t="s">
        <v>218</v>
      </c>
      <c r="D553" s="114">
        <v>10</v>
      </c>
      <c r="E553" s="66" t="s">
        <v>33</v>
      </c>
      <c r="F553" s="209" t="s">
        <v>227</v>
      </c>
      <c r="G553" s="66"/>
      <c r="H553" s="66"/>
      <c r="I553" s="66"/>
      <c r="J553" s="66">
        <v>11</v>
      </c>
      <c r="K553" s="66"/>
      <c r="L553" s="67" t="str">
        <f t="shared" si="57"/>
        <v>C-1206-0800-10-003-1206008---</v>
      </c>
      <c r="M553" s="13" t="s">
        <v>34</v>
      </c>
      <c r="N553" s="10">
        <f>+N554</f>
        <v>19551600</v>
      </c>
      <c r="O553" s="494"/>
      <c r="P553" s="456"/>
      <c r="Q553" s="456"/>
      <c r="R553" s="447"/>
      <c r="S553" s="428"/>
      <c r="T553" s="221"/>
      <c r="U553" s="221"/>
      <c r="V553" s="179"/>
      <c r="W553" s="179"/>
      <c r="X553" s="179"/>
      <c r="Y553" s="179"/>
      <c r="Z553" s="179"/>
      <c r="AA553" s="179"/>
      <c r="AB553" s="179"/>
      <c r="AC553" s="179"/>
      <c r="AD553" s="179"/>
      <c r="AE553" s="179"/>
    </row>
    <row r="554" spans="1:31" s="7" customFormat="1" ht="33" x14ac:dyDescent="0.25">
      <c r="A554" s="211" t="s">
        <v>215</v>
      </c>
      <c r="B554" s="131">
        <v>1206</v>
      </c>
      <c r="C554" s="212" t="s">
        <v>218</v>
      </c>
      <c r="D554" s="131">
        <v>10</v>
      </c>
      <c r="E554" s="125" t="s">
        <v>33</v>
      </c>
      <c r="F554" s="213" t="s">
        <v>227</v>
      </c>
      <c r="G554" s="15"/>
      <c r="H554" s="15"/>
      <c r="I554" s="15"/>
      <c r="J554" s="125">
        <v>11</v>
      </c>
      <c r="K554" s="12">
        <v>808</v>
      </c>
      <c r="L554" s="8" t="str">
        <f t="shared" si="57"/>
        <v>C-1206-0800-10-003-1206008---</v>
      </c>
      <c r="M554" s="14" t="s">
        <v>229</v>
      </c>
      <c r="N554" s="11">
        <v>19551600</v>
      </c>
      <c r="O554" s="494"/>
      <c r="P554" s="457"/>
      <c r="Q554" s="457"/>
      <c r="R554" s="437" t="s">
        <v>37</v>
      </c>
      <c r="S554" s="411" t="s">
        <v>469</v>
      </c>
      <c r="T554" s="223" t="s">
        <v>439</v>
      </c>
      <c r="U554" s="223">
        <v>1</v>
      </c>
      <c r="V554" s="180" t="s">
        <v>935</v>
      </c>
      <c r="W554" s="180">
        <v>90</v>
      </c>
      <c r="X554" s="180" t="s">
        <v>455</v>
      </c>
      <c r="Y554" s="180" t="s">
        <v>455</v>
      </c>
      <c r="Z554" s="180" t="s">
        <v>455</v>
      </c>
      <c r="AA554" s="186">
        <v>43903</v>
      </c>
      <c r="AB554" s="179"/>
      <c r="AC554" s="179"/>
      <c r="AD554" s="179"/>
      <c r="AE554" s="179"/>
    </row>
    <row r="555" spans="1:31" s="7" customFormat="1" ht="33" x14ac:dyDescent="0.25">
      <c r="A555" s="206" t="s">
        <v>215</v>
      </c>
      <c r="B555" s="114">
        <v>1206</v>
      </c>
      <c r="C555" s="208" t="s">
        <v>218</v>
      </c>
      <c r="D555" s="114">
        <v>10</v>
      </c>
      <c r="E555" s="66" t="s">
        <v>41</v>
      </c>
      <c r="F555" s="209" t="s">
        <v>227</v>
      </c>
      <c r="G555" s="66"/>
      <c r="H555" s="66"/>
      <c r="I555" s="66"/>
      <c r="J555" s="66">
        <v>11</v>
      </c>
      <c r="K555" s="125"/>
      <c r="L555" s="67" t="str">
        <f t="shared" si="57"/>
        <v>C-1206-0800-10-004-1206008---</v>
      </c>
      <c r="M555" s="13" t="s">
        <v>42</v>
      </c>
      <c r="N555" s="10">
        <f>+N556</f>
        <v>164850000</v>
      </c>
      <c r="O555" s="494"/>
      <c r="P555" s="456"/>
      <c r="Q555" s="456"/>
      <c r="R555" s="447"/>
      <c r="S555" s="428"/>
      <c r="T555" s="221"/>
      <c r="U555" s="221"/>
      <c r="V555" s="179"/>
      <c r="W555" s="179"/>
      <c r="X555" s="179"/>
      <c r="Y555" s="179"/>
      <c r="Z555" s="179"/>
      <c r="AA555" s="179"/>
      <c r="AB555" s="179"/>
      <c r="AC555" s="179"/>
      <c r="AD555" s="179"/>
      <c r="AE555" s="179"/>
    </row>
    <row r="556" spans="1:31" s="7" customFormat="1" ht="49.5" x14ac:dyDescent="0.25">
      <c r="A556" s="211" t="s">
        <v>215</v>
      </c>
      <c r="B556" s="131">
        <v>1206</v>
      </c>
      <c r="C556" s="212" t="s">
        <v>218</v>
      </c>
      <c r="D556" s="131">
        <v>10</v>
      </c>
      <c r="E556" s="125" t="s">
        <v>41</v>
      </c>
      <c r="F556" s="213" t="s">
        <v>227</v>
      </c>
      <c r="G556" s="66"/>
      <c r="H556" s="66"/>
      <c r="I556" s="66"/>
      <c r="J556" s="125">
        <v>11</v>
      </c>
      <c r="K556" s="125">
        <v>809</v>
      </c>
      <c r="L556" s="67" t="str">
        <f t="shared" si="57"/>
        <v>C-1206-0800-10-004-1206008---</v>
      </c>
      <c r="M556" s="14" t="s">
        <v>230</v>
      </c>
      <c r="N556" s="11">
        <v>164850000</v>
      </c>
      <c r="O556" s="494"/>
      <c r="P556" s="457"/>
      <c r="Q556" s="457"/>
      <c r="R556" s="437" t="s">
        <v>37</v>
      </c>
      <c r="S556" s="411" t="s">
        <v>48</v>
      </c>
      <c r="T556" s="223" t="s">
        <v>443</v>
      </c>
      <c r="U556" s="223">
        <v>75</v>
      </c>
      <c r="V556" s="180" t="s">
        <v>919</v>
      </c>
      <c r="W556" s="180">
        <v>180</v>
      </c>
      <c r="X556" s="180" t="s">
        <v>455</v>
      </c>
      <c r="Y556" s="180" t="s">
        <v>455</v>
      </c>
      <c r="Z556" s="180" t="s">
        <v>455</v>
      </c>
      <c r="AA556" s="186">
        <v>43868</v>
      </c>
      <c r="AB556" s="179"/>
      <c r="AC556" s="179"/>
      <c r="AD556" s="179"/>
      <c r="AE556" s="179"/>
    </row>
    <row r="557" spans="1:31" s="7" customFormat="1" ht="33" x14ac:dyDescent="0.25">
      <c r="A557" s="206" t="s">
        <v>215</v>
      </c>
      <c r="B557" s="114">
        <v>1206</v>
      </c>
      <c r="C557" s="208" t="s">
        <v>218</v>
      </c>
      <c r="D557" s="114">
        <v>10</v>
      </c>
      <c r="E557" s="15" t="s">
        <v>41</v>
      </c>
      <c r="F557" s="66" t="s">
        <v>222</v>
      </c>
      <c r="G557" s="66"/>
      <c r="H557" s="66"/>
      <c r="I557" s="66"/>
      <c r="J557" s="125">
        <v>11</v>
      </c>
      <c r="K557" s="125"/>
      <c r="L557" s="67" t="str">
        <f t="shared" si="57"/>
        <v>C-1206-0800-10-004-1206007---</v>
      </c>
      <c r="M557" s="13" t="s">
        <v>223</v>
      </c>
      <c r="N557" s="10">
        <f>+N558</f>
        <v>2398800</v>
      </c>
      <c r="O557" s="494"/>
      <c r="P557" s="456"/>
      <c r="Q557" s="456"/>
      <c r="R557" s="447"/>
      <c r="S557" s="428"/>
      <c r="T557" s="221"/>
      <c r="U557" s="221"/>
      <c r="V557" s="179"/>
      <c r="W557" s="179"/>
      <c r="X557" s="179"/>
      <c r="Y557" s="179"/>
      <c r="Z557" s="179"/>
      <c r="AA557" s="179"/>
      <c r="AB557" s="179"/>
      <c r="AC557" s="179"/>
      <c r="AD557" s="179"/>
      <c r="AE557" s="179"/>
    </row>
    <row r="558" spans="1:31" s="7" customFormat="1" x14ac:dyDescent="0.25">
      <c r="A558" s="206" t="s">
        <v>215</v>
      </c>
      <c r="B558" s="114">
        <v>1206</v>
      </c>
      <c r="C558" s="208" t="s">
        <v>218</v>
      </c>
      <c r="D558" s="114">
        <v>10</v>
      </c>
      <c r="E558" s="15" t="s">
        <v>41</v>
      </c>
      <c r="F558" s="15" t="s">
        <v>222</v>
      </c>
      <c r="G558" s="15"/>
      <c r="H558" s="15"/>
      <c r="I558" s="15"/>
      <c r="J558" s="66">
        <v>11</v>
      </c>
      <c r="K558" s="12"/>
      <c r="L558" s="8" t="str">
        <f t="shared" ref="L558:L565" si="62">CONCATENATE(A558,"-",B558,"-",C558,"-",D558,"-",E558,"-",F558,"-",G558,"-",H558,"-",I558)</f>
        <v>C-1206-0800-10-004-1206007---</v>
      </c>
      <c r="M558" s="13" t="s">
        <v>42</v>
      </c>
      <c r="N558" s="10">
        <f>+N559</f>
        <v>2398800</v>
      </c>
      <c r="O558" s="494"/>
      <c r="P558" s="456"/>
      <c r="Q558" s="456"/>
      <c r="R558" s="448"/>
      <c r="S558" s="429"/>
      <c r="T558" s="221"/>
      <c r="U558" s="221"/>
      <c r="V558" s="179"/>
      <c r="W558" s="179"/>
      <c r="X558" s="179"/>
      <c r="Y558" s="179"/>
      <c r="Z558" s="179"/>
      <c r="AA558" s="179"/>
      <c r="AB558" s="179"/>
      <c r="AC558" s="179"/>
      <c r="AD558" s="179"/>
      <c r="AE558" s="179"/>
    </row>
    <row r="559" spans="1:31" s="7" customFormat="1" ht="49.5" x14ac:dyDescent="0.25">
      <c r="A559" s="211" t="s">
        <v>215</v>
      </c>
      <c r="B559" s="131">
        <v>1206</v>
      </c>
      <c r="C559" s="212" t="s">
        <v>218</v>
      </c>
      <c r="D559" s="131">
        <v>10</v>
      </c>
      <c r="E559" s="12" t="s">
        <v>41</v>
      </c>
      <c r="F559" s="12" t="s">
        <v>222</v>
      </c>
      <c r="G559" s="15"/>
      <c r="H559" s="15"/>
      <c r="I559" s="15"/>
      <c r="J559" s="125">
        <v>11</v>
      </c>
      <c r="K559" s="12">
        <v>810</v>
      </c>
      <c r="L559" s="8" t="str">
        <f t="shared" si="62"/>
        <v>C-1206-0800-10-004-1206007---</v>
      </c>
      <c r="M559" s="14" t="s">
        <v>397</v>
      </c>
      <c r="N559" s="11">
        <v>2398800</v>
      </c>
      <c r="O559" s="494"/>
      <c r="P559" s="457"/>
      <c r="Q559" s="457"/>
      <c r="R559" s="437" t="s">
        <v>37</v>
      </c>
      <c r="S559" s="411" t="s">
        <v>48</v>
      </c>
      <c r="T559" s="223" t="s">
        <v>443</v>
      </c>
      <c r="U559" s="223">
        <v>75</v>
      </c>
      <c r="V559" s="180" t="s">
        <v>919</v>
      </c>
      <c r="W559" s="180">
        <v>180</v>
      </c>
      <c r="X559" s="180" t="s">
        <v>455</v>
      </c>
      <c r="Y559" s="180" t="s">
        <v>455</v>
      </c>
      <c r="Z559" s="180" t="s">
        <v>455</v>
      </c>
      <c r="AA559" s="186">
        <v>43868</v>
      </c>
      <c r="AB559" s="179"/>
      <c r="AC559" s="179"/>
      <c r="AD559" s="179"/>
      <c r="AE559" s="179"/>
    </row>
    <row r="560" spans="1:31" s="79" customFormat="1" ht="49.5" customHeight="1" x14ac:dyDescent="0.3">
      <c r="A560" s="204" t="s">
        <v>215</v>
      </c>
      <c r="B560" s="75">
        <v>1299</v>
      </c>
      <c r="C560" s="75"/>
      <c r="D560" s="75"/>
      <c r="E560" s="75"/>
      <c r="F560" s="75"/>
      <c r="G560" s="75"/>
      <c r="H560" s="75"/>
      <c r="I560" s="75"/>
      <c r="J560" s="75">
        <v>11</v>
      </c>
      <c r="K560" s="134"/>
      <c r="L560" s="76" t="str">
        <f t="shared" si="62"/>
        <v>C-1299-------</v>
      </c>
      <c r="M560" s="77" t="s">
        <v>231</v>
      </c>
      <c r="N560" s="78">
        <f t="shared" ref="N560:N561" si="63">+N561</f>
        <v>296400000</v>
      </c>
      <c r="O560" s="496"/>
      <c r="P560" s="453"/>
      <c r="Q560" s="453"/>
      <c r="R560" s="444"/>
      <c r="S560" s="425"/>
      <c r="T560" s="221"/>
      <c r="U560" s="221"/>
      <c r="V560" s="184"/>
      <c r="W560" s="184"/>
      <c r="X560" s="184"/>
      <c r="Y560" s="184"/>
      <c r="Z560" s="184"/>
      <c r="AA560" s="184"/>
      <c r="AB560" s="184"/>
      <c r="AC560" s="184"/>
      <c r="AD560" s="184"/>
      <c r="AE560" s="184"/>
    </row>
    <row r="561" spans="1:31" s="73" customFormat="1" ht="17.25" x14ac:dyDescent="0.3">
      <c r="A561" s="205" t="s">
        <v>215</v>
      </c>
      <c r="B561" s="69">
        <v>1299</v>
      </c>
      <c r="C561" s="207" t="s">
        <v>218</v>
      </c>
      <c r="D561" s="69"/>
      <c r="E561" s="69"/>
      <c r="F561" s="69"/>
      <c r="G561" s="69"/>
      <c r="H561" s="69"/>
      <c r="I561" s="69"/>
      <c r="J561" s="69">
        <v>11</v>
      </c>
      <c r="K561" s="130"/>
      <c r="L561" s="70" t="str">
        <f t="shared" si="62"/>
        <v>C-1299-0800------</v>
      </c>
      <c r="M561" s="123" t="s">
        <v>219</v>
      </c>
      <c r="N561" s="72">
        <f t="shared" si="63"/>
        <v>296400000</v>
      </c>
      <c r="O561" s="497"/>
      <c r="P561" s="454"/>
      <c r="Q561" s="454"/>
      <c r="R561" s="445"/>
      <c r="S561" s="426"/>
      <c r="T561" s="221"/>
      <c r="U561" s="221"/>
      <c r="V561" s="178"/>
      <c r="W561" s="178"/>
      <c r="X561" s="178"/>
      <c r="Y561" s="178"/>
      <c r="Z561" s="178"/>
      <c r="AA561" s="178"/>
      <c r="AB561" s="178"/>
      <c r="AC561" s="178"/>
      <c r="AD561" s="178"/>
      <c r="AE561" s="178"/>
    </row>
    <row r="562" spans="1:31" s="65" customFormat="1" ht="47.25" x14ac:dyDescent="0.25">
      <c r="A562" s="206" t="s">
        <v>215</v>
      </c>
      <c r="B562" s="114">
        <v>1299</v>
      </c>
      <c r="C562" s="208" t="s">
        <v>218</v>
      </c>
      <c r="D562" s="114">
        <v>5</v>
      </c>
      <c r="E562" s="114"/>
      <c r="F562" s="114"/>
      <c r="G562" s="114"/>
      <c r="H562" s="114"/>
      <c r="I562" s="114"/>
      <c r="J562" s="114">
        <v>11</v>
      </c>
      <c r="K562" s="131"/>
      <c r="L562" s="115" t="str">
        <f t="shared" si="62"/>
        <v>C-1299-0800-5-----</v>
      </c>
      <c r="M562" s="124" t="s">
        <v>398</v>
      </c>
      <c r="N562" s="117">
        <f>+N563</f>
        <v>296400000</v>
      </c>
      <c r="O562" s="498"/>
      <c r="P562" s="455"/>
      <c r="Q562" s="455"/>
      <c r="R562" s="446"/>
      <c r="S562" s="427"/>
      <c r="T562" s="221"/>
      <c r="U562" s="221"/>
      <c r="V562" s="174"/>
      <c r="W562" s="174"/>
      <c r="X562" s="174"/>
      <c r="Y562" s="174"/>
      <c r="Z562" s="174"/>
      <c r="AA562" s="174"/>
      <c r="AB562" s="174"/>
      <c r="AC562" s="174"/>
      <c r="AD562" s="174"/>
      <c r="AE562" s="174"/>
    </row>
    <row r="563" spans="1:31" s="7" customFormat="1" ht="33" x14ac:dyDescent="0.25">
      <c r="A563" s="206" t="s">
        <v>215</v>
      </c>
      <c r="B563" s="114">
        <v>1299</v>
      </c>
      <c r="C563" s="208" t="s">
        <v>218</v>
      </c>
      <c r="D563" s="114">
        <v>5</v>
      </c>
      <c r="E563" s="15" t="s">
        <v>41</v>
      </c>
      <c r="F563" s="66">
        <v>1299062</v>
      </c>
      <c r="G563" s="66"/>
      <c r="H563" s="66"/>
      <c r="I563" s="66"/>
      <c r="J563" s="66">
        <v>11</v>
      </c>
      <c r="K563" s="125"/>
      <c r="L563" s="67" t="str">
        <f t="shared" si="62"/>
        <v>C-1299-0800-5-004-1299062---</v>
      </c>
      <c r="M563" s="13" t="s">
        <v>232</v>
      </c>
      <c r="N563" s="10">
        <f>+N564</f>
        <v>296400000</v>
      </c>
      <c r="O563" s="494"/>
      <c r="P563" s="456"/>
      <c r="Q563" s="456"/>
      <c r="R563" s="447"/>
      <c r="S563" s="428"/>
      <c r="T563" s="221"/>
      <c r="U563" s="221"/>
      <c r="V563" s="179"/>
      <c r="W563" s="179"/>
      <c r="X563" s="179"/>
      <c r="Y563" s="179"/>
      <c r="Z563" s="179"/>
      <c r="AA563" s="179"/>
      <c r="AB563" s="179"/>
      <c r="AC563" s="179"/>
      <c r="AD563" s="179"/>
      <c r="AE563" s="179"/>
    </row>
    <row r="564" spans="1:31" s="7" customFormat="1" x14ac:dyDescent="0.25">
      <c r="A564" s="206" t="s">
        <v>215</v>
      </c>
      <c r="B564" s="114">
        <v>1299</v>
      </c>
      <c r="C564" s="208" t="s">
        <v>218</v>
      </c>
      <c r="D564" s="114">
        <v>5</v>
      </c>
      <c r="E564" s="15" t="s">
        <v>41</v>
      </c>
      <c r="F564" s="66">
        <v>1299062</v>
      </c>
      <c r="G564" s="15"/>
      <c r="H564" s="15"/>
      <c r="I564" s="15"/>
      <c r="J564" s="15">
        <v>11</v>
      </c>
      <c r="K564" s="12"/>
      <c r="L564" s="8" t="str">
        <f t="shared" si="62"/>
        <v>C-1299-0800-5-004-1299062---</v>
      </c>
      <c r="M564" s="13" t="s">
        <v>42</v>
      </c>
      <c r="N564" s="10">
        <f>+N565</f>
        <v>296400000</v>
      </c>
      <c r="O564" s="494"/>
      <c r="P564" s="456"/>
      <c r="Q564" s="456"/>
      <c r="R564" s="448"/>
      <c r="S564" s="429"/>
      <c r="T564" s="221"/>
      <c r="U564" s="221"/>
      <c r="V564" s="179"/>
      <c r="W564" s="179"/>
      <c r="X564" s="179"/>
      <c r="Y564" s="179"/>
      <c r="Z564" s="179"/>
      <c r="AA564" s="179"/>
      <c r="AB564" s="179"/>
      <c r="AC564" s="179"/>
      <c r="AD564" s="179"/>
      <c r="AE564" s="179"/>
    </row>
    <row r="565" spans="1:31" ht="33" x14ac:dyDescent="0.25">
      <c r="A565" s="211" t="s">
        <v>215</v>
      </c>
      <c r="B565" s="131">
        <v>1299</v>
      </c>
      <c r="C565" s="212" t="s">
        <v>218</v>
      </c>
      <c r="D565" s="131">
        <v>5</v>
      </c>
      <c r="E565" s="12" t="s">
        <v>41</v>
      </c>
      <c r="F565" s="125">
        <v>1299062</v>
      </c>
      <c r="G565" s="125"/>
      <c r="H565" s="125"/>
      <c r="I565" s="125"/>
      <c r="J565" s="125">
        <v>11</v>
      </c>
      <c r="K565" s="125">
        <v>811</v>
      </c>
      <c r="L565" s="67" t="str">
        <f t="shared" si="62"/>
        <v>C-1299-0800-5-004-1299062---</v>
      </c>
      <c r="M565" s="14" t="s">
        <v>399</v>
      </c>
      <c r="N565" s="11">
        <v>296400000</v>
      </c>
      <c r="O565" s="494"/>
      <c r="P565" s="457"/>
      <c r="Q565" s="457"/>
      <c r="R565" s="437" t="s">
        <v>37</v>
      </c>
      <c r="S565" s="411" t="s">
        <v>48</v>
      </c>
      <c r="T565" s="223" t="s">
        <v>442</v>
      </c>
      <c r="U565" s="223">
        <v>4</v>
      </c>
      <c r="V565" s="180" t="s">
        <v>914</v>
      </c>
      <c r="W565" s="180">
        <v>45</v>
      </c>
      <c r="X565" s="180" t="s">
        <v>455</v>
      </c>
      <c r="Y565" s="180" t="s">
        <v>455</v>
      </c>
      <c r="Z565" s="180" t="s">
        <v>455</v>
      </c>
      <c r="AA565" s="186">
        <v>43893</v>
      </c>
      <c r="AB565" s="180"/>
      <c r="AC565" s="180"/>
      <c r="AD565" s="180"/>
      <c r="AE565" s="180"/>
    </row>
    <row r="566" spans="1:31" s="6" customFormat="1" ht="30" customHeight="1" thickBot="1" x14ac:dyDescent="0.3">
      <c r="A566" s="214"/>
      <c r="B566" s="62"/>
      <c r="C566" s="62"/>
      <c r="D566" s="62"/>
      <c r="E566" s="62"/>
      <c r="F566" s="62"/>
      <c r="G566" s="62"/>
      <c r="H566" s="62"/>
      <c r="I566" s="62"/>
      <c r="J566" s="62"/>
      <c r="K566" s="135"/>
      <c r="L566" s="63"/>
      <c r="M566" s="61" t="s">
        <v>233</v>
      </c>
      <c r="N566" s="64">
        <f>+N7+N529</f>
        <v>360123527818.39856</v>
      </c>
      <c r="O566" s="504"/>
      <c r="P566" s="468"/>
      <c r="Q566" s="468"/>
      <c r="R566" s="449"/>
      <c r="S566" s="430"/>
      <c r="T566" s="221"/>
      <c r="U566" s="221"/>
      <c r="V566" s="174"/>
      <c r="W566" s="174"/>
      <c r="X566" s="174"/>
      <c r="Y566" s="174"/>
      <c r="Z566" s="174"/>
      <c r="AA566" s="174"/>
      <c r="AB566" s="174"/>
      <c r="AC566" s="174"/>
      <c r="AD566" s="174"/>
      <c r="AE566" s="174"/>
    </row>
    <row r="567" spans="1:31" s="6" customFormat="1" ht="27.75" customHeight="1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9"/>
      <c r="M567" s="20"/>
      <c r="N567" s="21"/>
      <c r="O567" s="483"/>
      <c r="P567" s="469"/>
      <c r="Q567" s="469"/>
      <c r="T567" s="226"/>
      <c r="U567" s="226"/>
      <c r="V567" s="175"/>
      <c r="W567" s="175"/>
      <c r="X567" s="175"/>
      <c r="Y567" s="175"/>
      <c r="Z567" s="175"/>
      <c r="AA567" s="175"/>
      <c r="AB567" s="175"/>
      <c r="AC567" s="175"/>
      <c r="AD567" s="175"/>
      <c r="AE567" s="175"/>
    </row>
    <row r="568" spans="1:31" s="6" customFormat="1" ht="30" customHeight="1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9"/>
      <c r="O568" s="484"/>
      <c r="P568" s="470"/>
      <c r="Q568" s="470"/>
      <c r="T568" s="226"/>
      <c r="U568" s="226"/>
      <c r="V568" s="175"/>
      <c r="W568" s="175"/>
      <c r="X568" s="175"/>
      <c r="Y568" s="175"/>
      <c r="Z568" s="175"/>
      <c r="AA568" s="175"/>
      <c r="AB568" s="175"/>
      <c r="AC568" s="175"/>
      <c r="AD568" s="175"/>
      <c r="AE568" s="175"/>
    </row>
    <row r="569" spans="1:31" s="6" customFormat="1" ht="30" customHeight="1" x14ac:dyDescent="0.25">
      <c r="K569" s="22"/>
      <c r="M569" s="23"/>
      <c r="N569" s="24"/>
      <c r="O569" s="485"/>
      <c r="P569" s="471"/>
      <c r="Q569" s="471"/>
      <c r="T569" s="226"/>
      <c r="U569" s="226"/>
      <c r="V569" s="175"/>
      <c r="W569" s="175"/>
      <c r="X569" s="175"/>
      <c r="Y569" s="175"/>
      <c r="Z569" s="175"/>
      <c r="AA569" s="175"/>
      <c r="AB569" s="175"/>
      <c r="AC569" s="175"/>
      <c r="AD569" s="175"/>
      <c r="AE569" s="175"/>
    </row>
    <row r="570" spans="1:31" s="7" customFormat="1" ht="15" customHeight="1" x14ac:dyDescent="0.2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25"/>
      <c r="M570" s="26"/>
      <c r="N570" s="27"/>
      <c r="O570" s="486"/>
      <c r="P570" s="472"/>
      <c r="Q570" s="472"/>
      <c r="T570" s="226"/>
      <c r="U570" s="226"/>
      <c r="V570" s="185"/>
      <c r="W570" s="185"/>
      <c r="X570" s="185"/>
      <c r="Y570" s="185"/>
      <c r="Z570" s="185"/>
      <c r="AA570" s="185"/>
      <c r="AB570" s="185"/>
      <c r="AC570" s="185"/>
      <c r="AD570" s="185"/>
      <c r="AE570" s="185"/>
    </row>
    <row r="571" spans="1:31" s="7" customFormat="1" ht="15" customHeight="1" x14ac:dyDescent="0.2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25"/>
      <c r="M571" s="26"/>
      <c r="N571" s="27"/>
      <c r="O571" s="486"/>
      <c r="P571" s="472"/>
      <c r="Q571" s="472"/>
      <c r="T571" s="226"/>
      <c r="U571" s="226"/>
      <c r="V571" s="185"/>
      <c r="W571" s="185"/>
      <c r="X571" s="185"/>
      <c r="Y571" s="185"/>
      <c r="Z571" s="185"/>
      <c r="AA571" s="185"/>
      <c r="AB571" s="185"/>
      <c r="AC571" s="185"/>
      <c r="AD571" s="185"/>
      <c r="AE571" s="185"/>
    </row>
    <row r="572" spans="1:31" s="7" customFormat="1" ht="22.5" customHeight="1" x14ac:dyDescent="0.25">
      <c r="A572" s="533" t="s">
        <v>424</v>
      </c>
      <c r="B572" s="533"/>
      <c r="C572" s="533"/>
      <c r="D572" s="533"/>
      <c r="E572" s="533"/>
      <c r="F572" s="533"/>
      <c r="G572" s="533"/>
      <c r="H572" s="533"/>
      <c r="I572" s="533"/>
      <c r="J572" s="533"/>
      <c r="K572" s="533"/>
      <c r="L572" s="533"/>
      <c r="M572" s="533"/>
      <c r="N572" s="533"/>
      <c r="O572" s="487"/>
      <c r="P572" s="473"/>
      <c r="Q572" s="473"/>
      <c r="R572" s="26"/>
      <c r="S572" s="26"/>
      <c r="T572" s="226"/>
      <c r="U572" s="226"/>
      <c r="V572" s="185"/>
      <c r="W572" s="185"/>
      <c r="X572" s="185"/>
      <c r="Y572" s="185"/>
      <c r="Z572" s="185"/>
      <c r="AA572" s="185"/>
      <c r="AB572" s="185"/>
      <c r="AC572" s="185"/>
      <c r="AD572" s="185"/>
      <c r="AE572" s="185"/>
    </row>
    <row r="573" spans="1:31" s="7" customFormat="1" ht="15" customHeight="1" x14ac:dyDescent="0.25">
      <c r="A573" s="533" t="s">
        <v>234</v>
      </c>
      <c r="B573" s="533"/>
      <c r="C573" s="533"/>
      <c r="D573" s="533"/>
      <c r="E573" s="533"/>
      <c r="F573" s="533"/>
      <c r="G573" s="533"/>
      <c r="H573" s="533"/>
      <c r="I573" s="533"/>
      <c r="J573" s="533"/>
      <c r="K573" s="533"/>
      <c r="L573" s="533"/>
      <c r="M573" s="533"/>
      <c r="N573" s="533"/>
      <c r="O573" s="487"/>
      <c r="P573" s="473"/>
      <c r="Q573" s="473"/>
      <c r="R573" s="26"/>
      <c r="S573" s="26"/>
      <c r="T573" s="226"/>
      <c r="U573" s="226"/>
      <c r="V573" s="185"/>
      <c r="W573" s="185"/>
      <c r="X573" s="185"/>
      <c r="Y573" s="185"/>
      <c r="Z573" s="185"/>
      <c r="AA573" s="185"/>
      <c r="AB573" s="185"/>
      <c r="AC573" s="185"/>
      <c r="AD573" s="185"/>
      <c r="AE573" s="185"/>
    </row>
    <row r="574" spans="1:31" s="7" customFormat="1" ht="15" customHeight="1" x14ac:dyDescent="0.25">
      <c r="A574" s="395"/>
      <c r="B574" s="395"/>
      <c r="C574" s="395"/>
      <c r="D574" s="395"/>
      <c r="E574" s="395"/>
      <c r="F574" s="395"/>
      <c r="G574" s="395"/>
      <c r="H574" s="395"/>
      <c r="I574" s="395"/>
      <c r="J574" s="395"/>
      <c r="K574" s="395"/>
      <c r="L574" s="395"/>
      <c r="M574" s="395"/>
      <c r="N574" s="395"/>
      <c r="O574" s="487"/>
      <c r="P574" s="473"/>
      <c r="Q574" s="473"/>
      <c r="R574" s="26"/>
      <c r="S574" s="26"/>
      <c r="T574" s="226"/>
      <c r="U574" s="226"/>
      <c r="V574" s="185"/>
      <c r="W574" s="185"/>
      <c r="X574" s="185"/>
      <c r="Y574" s="185"/>
      <c r="Z574" s="185"/>
      <c r="AA574" s="185"/>
      <c r="AB574" s="185"/>
      <c r="AC574" s="185"/>
      <c r="AD574" s="185"/>
      <c r="AE574" s="185"/>
    </row>
    <row r="575" spans="1:31" ht="15" customHeight="1" x14ac:dyDescent="0.25">
      <c r="A575" s="215" t="s">
        <v>235</v>
      </c>
      <c r="J575" s="396"/>
      <c r="N575" s="30"/>
      <c r="O575" s="488"/>
      <c r="P575" s="474"/>
      <c r="Q575" s="474"/>
    </row>
    <row r="576" spans="1:31" ht="18.75" customHeight="1" x14ac:dyDescent="0.25">
      <c r="A576" s="215" t="s">
        <v>236</v>
      </c>
      <c r="J576" s="396"/>
    </row>
    <row r="577" spans="1:31" s="7" customFormat="1" ht="22.5" customHeight="1" x14ac:dyDescent="0.25">
      <c r="A577" s="215" t="s">
        <v>1073</v>
      </c>
      <c r="B577" s="47"/>
      <c r="C577" s="47"/>
      <c r="D577" s="47"/>
      <c r="E577" s="47"/>
      <c r="F577" s="47"/>
      <c r="G577" s="47"/>
      <c r="H577" s="47"/>
      <c r="I577" s="47"/>
      <c r="J577" s="47"/>
      <c r="K577" s="25"/>
      <c r="M577" s="26"/>
      <c r="O577" s="489"/>
      <c r="P577" s="475"/>
      <c r="Q577" s="475"/>
      <c r="T577" s="226"/>
      <c r="U577" s="226"/>
      <c r="V577" s="185"/>
      <c r="W577" s="185"/>
      <c r="X577" s="185"/>
      <c r="Y577" s="185"/>
      <c r="Z577" s="185"/>
      <c r="AA577" s="185"/>
      <c r="AB577" s="185"/>
      <c r="AC577" s="185"/>
      <c r="AD577" s="185"/>
      <c r="AE577" s="185"/>
    </row>
    <row r="578" spans="1:31" s="7" customFormat="1" ht="17.25" customHeight="1" x14ac:dyDescent="0.25">
      <c r="A578" s="215" t="s">
        <v>238</v>
      </c>
      <c r="B578" s="47"/>
      <c r="C578" s="47"/>
      <c r="D578" s="47"/>
      <c r="E578" s="47"/>
      <c r="F578" s="47"/>
      <c r="G578" s="47"/>
      <c r="H578" s="47"/>
      <c r="I578" s="47"/>
      <c r="J578" s="47"/>
      <c r="K578" s="25"/>
      <c r="M578" s="26"/>
      <c r="O578" s="489"/>
      <c r="P578" s="475"/>
      <c r="Q578" s="475"/>
      <c r="T578" s="226"/>
      <c r="U578" s="226"/>
      <c r="V578" s="185"/>
      <c r="W578" s="185"/>
      <c r="X578" s="185"/>
      <c r="Y578" s="185"/>
      <c r="Z578" s="185"/>
      <c r="AA578" s="185"/>
      <c r="AB578" s="185"/>
      <c r="AC578" s="185"/>
      <c r="AD578" s="185"/>
      <c r="AE578" s="185"/>
    </row>
    <row r="579" spans="1:31" ht="15" customHeight="1" x14ac:dyDescent="0.25">
      <c r="A579" s="215" t="s">
        <v>1055</v>
      </c>
      <c r="J579" s="396"/>
      <c r="N579" s="30"/>
      <c r="O579" s="488"/>
      <c r="P579" s="474"/>
      <c r="Q579" s="474"/>
    </row>
    <row r="580" spans="1:31" ht="15" customHeight="1" x14ac:dyDescent="0.25">
      <c r="A580" s="216"/>
      <c r="J580" s="396"/>
      <c r="N580" s="30"/>
      <c r="O580" s="488"/>
      <c r="P580" s="474"/>
      <c r="Q580" s="474"/>
    </row>
    <row r="581" spans="1:31" ht="15" customHeight="1" x14ac:dyDescent="0.25">
      <c r="J581" s="396"/>
      <c r="N581" s="30"/>
      <c r="O581" s="488"/>
      <c r="P581" s="474"/>
      <c r="Q581" s="474"/>
    </row>
    <row r="582" spans="1:31" s="7" customFormat="1" ht="15" customHeight="1" x14ac:dyDescent="0.2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25"/>
      <c r="O582" s="489"/>
      <c r="P582" s="475"/>
      <c r="Q582" s="475"/>
      <c r="T582" s="226"/>
      <c r="U582" s="226"/>
      <c r="V582" s="185"/>
      <c r="W582" s="185"/>
      <c r="X582" s="185"/>
      <c r="Y582" s="185"/>
      <c r="Z582" s="185"/>
      <c r="AA582" s="185"/>
      <c r="AB582" s="185"/>
      <c r="AC582" s="185"/>
      <c r="AD582" s="185"/>
      <c r="AE582" s="185"/>
    </row>
    <row r="583" spans="1:31" ht="41.25" customHeight="1" x14ac:dyDescent="0.25"/>
    <row r="584" spans="1:31" ht="22.5" customHeight="1" x14ac:dyDescent="0.25">
      <c r="J584" s="32" t="s">
        <v>239</v>
      </c>
      <c r="K584" s="32" t="s">
        <v>240</v>
      </c>
      <c r="L584" s="7"/>
      <c r="M584" s="33" t="s">
        <v>241</v>
      </c>
    </row>
    <row r="585" spans="1:31" s="7" customFormat="1" ht="22.5" customHeight="1" x14ac:dyDescent="0.25">
      <c r="A585" s="47"/>
      <c r="B585" s="47"/>
      <c r="C585" s="47"/>
      <c r="D585" s="47"/>
      <c r="E585" s="47"/>
      <c r="F585" s="47"/>
      <c r="G585" s="47"/>
      <c r="H585" s="47"/>
      <c r="I585" s="47"/>
      <c r="J585" s="36" t="s">
        <v>242</v>
      </c>
      <c r="K585" s="36"/>
      <c r="L585" s="398"/>
      <c r="M585" s="37" t="s">
        <v>1063</v>
      </c>
      <c r="O585" s="489"/>
      <c r="P585" s="475"/>
      <c r="Q585" s="475"/>
      <c r="T585" s="226"/>
      <c r="U585" s="226"/>
      <c r="V585" s="185"/>
      <c r="W585" s="185"/>
      <c r="X585" s="185"/>
      <c r="Y585" s="185"/>
      <c r="Z585" s="185"/>
      <c r="AA585" s="185"/>
      <c r="AB585" s="185"/>
      <c r="AC585" s="185"/>
      <c r="AD585" s="185"/>
      <c r="AE585" s="185"/>
    </row>
    <row r="586" spans="1:31" s="7" customFormat="1" ht="22.5" customHeight="1" x14ac:dyDescent="0.25">
      <c r="A586" s="47"/>
      <c r="B586" s="47"/>
      <c r="C586" s="47"/>
      <c r="D586" s="47"/>
      <c r="E586" s="47"/>
      <c r="F586" s="47"/>
      <c r="G586" s="47"/>
      <c r="H586" s="47"/>
      <c r="I586" s="47"/>
      <c r="J586" s="34">
        <v>500</v>
      </c>
      <c r="K586" s="34"/>
      <c r="M586" s="35" t="s">
        <v>1044</v>
      </c>
      <c r="N586" s="27"/>
      <c r="O586" s="486"/>
      <c r="P586" s="472"/>
      <c r="Q586" s="472"/>
      <c r="T586" s="226"/>
      <c r="U586" s="226"/>
      <c r="V586" s="185"/>
      <c r="W586" s="185"/>
      <c r="X586" s="185"/>
      <c r="Y586" s="185"/>
      <c r="Z586" s="185"/>
      <c r="AA586" s="185"/>
      <c r="AB586" s="185"/>
      <c r="AC586" s="185"/>
      <c r="AD586" s="185"/>
      <c r="AE586" s="185"/>
    </row>
    <row r="587" spans="1:31" ht="22.5" customHeight="1" x14ac:dyDescent="0.25">
      <c r="J587" s="34">
        <v>600</v>
      </c>
      <c r="K587" s="34"/>
      <c r="L587" s="7"/>
      <c r="M587" s="37" t="s">
        <v>1045</v>
      </c>
      <c r="N587" s="27"/>
      <c r="O587" s="486"/>
      <c r="P587" s="472"/>
      <c r="Q587" s="472"/>
    </row>
    <row r="588" spans="1:31" ht="22.5" customHeight="1" x14ac:dyDescent="0.25">
      <c r="J588" s="34">
        <v>700</v>
      </c>
      <c r="K588" s="34"/>
      <c r="M588" s="35" t="s">
        <v>1046</v>
      </c>
      <c r="N588" s="27"/>
      <c r="O588" s="486"/>
      <c r="P588" s="472"/>
      <c r="Q588" s="472"/>
    </row>
    <row r="589" spans="1:31" ht="22.5" customHeight="1" x14ac:dyDescent="0.25">
      <c r="J589" s="34">
        <v>800</v>
      </c>
      <c r="K589" s="34"/>
      <c r="M589" s="35" t="s">
        <v>1047</v>
      </c>
      <c r="N589" s="27"/>
      <c r="O589" s="486"/>
      <c r="P589" s="472"/>
      <c r="Q589" s="472"/>
    </row>
    <row r="590" spans="1:31" ht="15" customHeight="1" x14ac:dyDescent="0.25">
      <c r="N590" s="27"/>
      <c r="O590" s="486"/>
      <c r="P590" s="472"/>
      <c r="Q590" s="472"/>
    </row>
    <row r="591" spans="1:31" s="7" customFormat="1" ht="22.5" customHeight="1" x14ac:dyDescent="0.25">
      <c r="A591" s="47"/>
      <c r="B591" s="47"/>
      <c r="C591" s="47"/>
      <c r="D591" s="47"/>
      <c r="E591" s="47"/>
      <c r="F591" s="47"/>
      <c r="G591" s="47"/>
      <c r="H591" s="47"/>
      <c r="I591" s="47"/>
      <c r="N591" s="30"/>
      <c r="O591" s="488"/>
      <c r="P591" s="474"/>
      <c r="Q591" s="474"/>
      <c r="T591" s="226"/>
      <c r="U591" s="226"/>
      <c r="V591" s="185"/>
      <c r="W591" s="185"/>
      <c r="X591" s="185"/>
      <c r="Y591" s="185"/>
      <c r="Z591" s="185"/>
      <c r="AA591" s="185"/>
      <c r="AB591" s="185"/>
      <c r="AC591" s="185"/>
      <c r="AD591" s="185"/>
      <c r="AE591" s="185"/>
    </row>
    <row r="592" spans="1:31" s="7" customFormat="1" ht="22.5" customHeight="1" x14ac:dyDescent="0.25">
      <c r="A592" s="47"/>
      <c r="B592" s="47"/>
      <c r="C592" s="47"/>
      <c r="D592" s="47"/>
      <c r="E592" s="47"/>
      <c r="F592" s="47"/>
      <c r="G592" s="47"/>
      <c r="H592" s="47"/>
      <c r="I592" s="47"/>
      <c r="N592" s="30"/>
      <c r="O592" s="488"/>
      <c r="P592" s="474"/>
      <c r="Q592" s="474"/>
      <c r="T592" s="226"/>
      <c r="U592" s="226"/>
      <c r="V592" s="185"/>
      <c r="W592" s="185"/>
      <c r="X592" s="185"/>
      <c r="Y592" s="185"/>
      <c r="Z592" s="185"/>
      <c r="AA592" s="185"/>
      <c r="AB592" s="185"/>
      <c r="AC592" s="185"/>
      <c r="AD592" s="185"/>
      <c r="AE592" s="185"/>
    </row>
    <row r="593" spans="1:31" ht="15" customHeight="1" x14ac:dyDescent="0.25">
      <c r="J593" s="396"/>
      <c r="N593" s="30"/>
      <c r="O593" s="488"/>
      <c r="P593" s="474"/>
      <c r="Q593" s="474"/>
    </row>
    <row r="594" spans="1:31" s="7" customFormat="1" ht="22.5" customHeight="1" x14ac:dyDescent="0.25">
      <c r="A594" s="47"/>
      <c r="B594" s="47"/>
      <c r="C594" s="47"/>
      <c r="D594" s="47"/>
      <c r="E594" s="47"/>
      <c r="F594" s="47"/>
      <c r="G594" s="47"/>
      <c r="H594" s="47"/>
      <c r="I594" s="47"/>
      <c r="J594" s="396"/>
      <c r="K594" s="28"/>
      <c r="L594" s="398"/>
      <c r="M594" s="29"/>
      <c r="N594" s="30"/>
      <c r="O594" s="488"/>
      <c r="P594" s="474"/>
      <c r="Q594" s="474"/>
      <c r="T594" s="226"/>
      <c r="U594" s="226"/>
      <c r="V594" s="185"/>
      <c r="W594" s="185"/>
      <c r="X594" s="185"/>
      <c r="Y594" s="185"/>
      <c r="Z594" s="185"/>
      <c r="AA594" s="185"/>
      <c r="AB594" s="185"/>
      <c r="AC594" s="185"/>
      <c r="AD594" s="185"/>
      <c r="AE594" s="185"/>
    </row>
    <row r="595" spans="1:31" s="7" customFormat="1" ht="15" customHeight="1" thickBot="1" x14ac:dyDescent="0.3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25"/>
      <c r="M595" s="26"/>
      <c r="N595" s="27"/>
      <c r="O595" s="486"/>
      <c r="P595" s="472"/>
      <c r="Q595" s="472"/>
      <c r="T595" s="226"/>
      <c r="U595" s="226"/>
      <c r="V595" s="185"/>
      <c r="W595" s="185"/>
      <c r="X595" s="185"/>
      <c r="Y595" s="185"/>
      <c r="Z595" s="185"/>
      <c r="AA595" s="185"/>
      <c r="AB595" s="185"/>
      <c r="AC595" s="185"/>
      <c r="AD595" s="185"/>
      <c r="AE595" s="185"/>
    </row>
    <row r="596" spans="1:31" s="7" customFormat="1" ht="15" customHeight="1" x14ac:dyDescent="0.2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25"/>
      <c r="M596" s="531" t="s">
        <v>1042</v>
      </c>
      <c r="N596" s="532"/>
      <c r="O596" s="490"/>
      <c r="P596" s="476"/>
      <c r="Q596" s="476"/>
      <c r="T596" s="226"/>
      <c r="U596" s="226"/>
      <c r="V596" s="185"/>
      <c r="W596" s="185"/>
      <c r="X596" s="185"/>
      <c r="Y596" s="185"/>
      <c r="Z596" s="185"/>
      <c r="AA596" s="185"/>
      <c r="AB596" s="185"/>
      <c r="AC596" s="185"/>
      <c r="AD596" s="185"/>
      <c r="AE596" s="185"/>
    </row>
    <row r="597" spans="1:31" ht="15" customHeight="1" x14ac:dyDescent="0.25">
      <c r="J597" s="396"/>
      <c r="M597" s="377" t="s">
        <v>1034</v>
      </c>
      <c r="N597" s="378">
        <v>963337900000</v>
      </c>
      <c r="O597" s="485"/>
      <c r="P597" s="471"/>
      <c r="Q597" s="471"/>
    </row>
    <row r="598" spans="1:31" s="7" customFormat="1" ht="22.5" customHeight="1" x14ac:dyDescent="0.2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25"/>
      <c r="M598" s="377" t="s">
        <v>1035</v>
      </c>
      <c r="N598" s="378">
        <f>SUM(N599:N602)</f>
        <v>50888700000</v>
      </c>
      <c r="O598" s="485"/>
      <c r="P598" s="471"/>
      <c r="Q598" s="471"/>
      <c r="T598" s="226"/>
      <c r="U598" s="226"/>
      <c r="V598" s="185"/>
      <c r="W598" s="185"/>
      <c r="X598" s="185"/>
      <c r="Y598" s="185"/>
      <c r="Z598" s="185"/>
      <c r="AA598" s="185"/>
      <c r="AB598" s="185"/>
      <c r="AC598" s="185"/>
      <c r="AD598" s="185"/>
      <c r="AE598" s="185"/>
    </row>
    <row r="599" spans="1:31" s="7" customFormat="1" ht="15" customHeight="1" x14ac:dyDescent="0.2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25"/>
      <c r="M599" s="379" t="s">
        <v>1036</v>
      </c>
      <c r="N599" s="381">
        <v>20000000000</v>
      </c>
      <c r="O599" s="488"/>
      <c r="P599" s="474"/>
      <c r="Q599" s="474"/>
      <c r="T599" s="226"/>
      <c r="U599" s="226"/>
      <c r="V599" s="185"/>
      <c r="W599" s="185"/>
      <c r="X599" s="185"/>
      <c r="Y599" s="185"/>
      <c r="Z599" s="185"/>
      <c r="AA599" s="185"/>
      <c r="AB599" s="185"/>
      <c r="AC599" s="185"/>
      <c r="AD599" s="185"/>
      <c r="AE599" s="185"/>
    </row>
    <row r="600" spans="1:31" ht="15" customHeight="1" x14ac:dyDescent="0.25">
      <c r="J600" s="396"/>
      <c r="M600" s="379" t="s">
        <v>1038</v>
      </c>
      <c r="N600" s="381">
        <v>4581700000</v>
      </c>
      <c r="O600" s="488"/>
      <c r="P600" s="474"/>
      <c r="Q600" s="474"/>
    </row>
    <row r="601" spans="1:31" ht="28.5" customHeight="1" x14ac:dyDescent="0.25">
      <c r="J601" s="396"/>
      <c r="M601" s="379" t="s">
        <v>1039</v>
      </c>
      <c r="N601" s="381">
        <v>189200000</v>
      </c>
      <c r="O601" s="488"/>
      <c r="P601" s="474"/>
      <c r="Q601" s="474"/>
    </row>
    <row r="602" spans="1:31" ht="15" customHeight="1" x14ac:dyDescent="0.25">
      <c r="J602" s="396"/>
      <c r="M602" s="379" t="s">
        <v>1040</v>
      </c>
      <c r="N602" s="381">
        <v>26117800000</v>
      </c>
      <c r="O602" s="488"/>
      <c r="P602" s="474"/>
      <c r="Q602" s="474"/>
    </row>
    <row r="603" spans="1:31" ht="15" customHeight="1" thickBot="1" x14ac:dyDescent="0.3">
      <c r="J603" s="396"/>
      <c r="M603" s="382" t="s">
        <v>502</v>
      </c>
      <c r="N603" s="380">
        <f>+N597+N598</f>
        <v>1014226600000</v>
      </c>
      <c r="O603" s="491"/>
      <c r="P603" s="477"/>
      <c r="Q603" s="477"/>
    </row>
    <row r="604" spans="1:31" ht="15" customHeight="1" thickBot="1" x14ac:dyDescent="0.3">
      <c r="J604" s="396"/>
      <c r="M604" s="26"/>
      <c r="N604" s="373"/>
      <c r="O604" s="486"/>
      <c r="P604" s="472"/>
      <c r="Q604" s="472"/>
    </row>
    <row r="605" spans="1:31" ht="15" customHeight="1" x14ac:dyDescent="0.25">
      <c r="J605" s="396"/>
      <c r="M605" s="383" t="s">
        <v>1043</v>
      </c>
      <c r="N605" s="384">
        <f>+N566</f>
        <v>360123527818.39856</v>
      </c>
      <c r="O605" s="492"/>
      <c r="P605" s="478"/>
      <c r="Q605" s="478"/>
    </row>
    <row r="606" spans="1:31" s="376" customFormat="1" ht="15" customHeight="1" thickBot="1" x14ac:dyDescent="0.35">
      <c r="A606" s="374"/>
      <c r="B606" s="374"/>
      <c r="C606" s="374"/>
      <c r="D606" s="374"/>
      <c r="E606" s="374"/>
      <c r="F606" s="374"/>
      <c r="G606" s="374"/>
      <c r="H606" s="374"/>
      <c r="I606" s="374"/>
      <c r="J606" s="374"/>
      <c r="K606" s="375"/>
      <c r="O606" s="493"/>
      <c r="P606" s="479"/>
      <c r="Q606" s="479"/>
      <c r="T606" s="374"/>
      <c r="U606" s="374"/>
      <c r="V606" s="374"/>
      <c r="W606" s="374"/>
      <c r="X606" s="374"/>
      <c r="Y606" s="374"/>
      <c r="Z606" s="374"/>
      <c r="AA606" s="374"/>
      <c r="AB606" s="374"/>
      <c r="AC606" s="374"/>
      <c r="AD606" s="374"/>
      <c r="AE606" s="374"/>
    </row>
    <row r="607" spans="1:31" ht="28.5" customHeight="1" thickBot="1" x14ac:dyDescent="0.3">
      <c r="J607" s="396"/>
      <c r="M607" s="385" t="s">
        <v>1041</v>
      </c>
      <c r="N607" s="386">
        <f>+N603+N605</f>
        <v>1374350127818.3984</v>
      </c>
      <c r="O607" s="491"/>
      <c r="P607" s="477"/>
      <c r="Q607" s="477"/>
    </row>
    <row r="608" spans="1:31" s="7" customFormat="1" ht="22.5" customHeight="1" x14ac:dyDescent="0.2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25"/>
      <c r="M608" s="26"/>
      <c r="N608" s="27"/>
      <c r="O608" s="486"/>
      <c r="P608" s="472"/>
      <c r="Q608" s="472"/>
      <c r="T608" s="226"/>
      <c r="U608" s="226"/>
      <c r="V608" s="185"/>
      <c r="W608" s="185"/>
      <c r="X608" s="185"/>
      <c r="Y608" s="185"/>
      <c r="Z608" s="185"/>
      <c r="AA608" s="185"/>
      <c r="AB608" s="185"/>
      <c r="AC608" s="185"/>
      <c r="AD608" s="185"/>
      <c r="AE608" s="185"/>
    </row>
    <row r="609" spans="1:31" s="7" customFormat="1" ht="15" customHeight="1" x14ac:dyDescent="0.2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25"/>
      <c r="M609" s="26"/>
      <c r="N609" s="27"/>
      <c r="O609" s="486"/>
      <c r="P609" s="472"/>
      <c r="Q609" s="472"/>
      <c r="T609" s="226"/>
      <c r="U609" s="226"/>
      <c r="V609" s="185"/>
      <c r="W609" s="185"/>
      <c r="X609" s="185"/>
      <c r="Y609" s="185"/>
      <c r="Z609" s="185"/>
      <c r="AA609" s="185"/>
      <c r="AB609" s="185"/>
      <c r="AC609" s="185"/>
      <c r="AD609" s="185"/>
      <c r="AE609" s="185"/>
    </row>
    <row r="610" spans="1:31" ht="15" customHeight="1" x14ac:dyDescent="0.25">
      <c r="J610" s="396"/>
      <c r="N610" s="30"/>
      <c r="O610" s="488"/>
      <c r="P610" s="474"/>
      <c r="Q610" s="474"/>
    </row>
    <row r="611" spans="1:31" ht="28.5" customHeight="1" x14ac:dyDescent="0.25">
      <c r="J611" s="396"/>
      <c r="N611" s="30"/>
      <c r="O611" s="488"/>
      <c r="P611" s="474"/>
      <c r="Q611" s="474"/>
    </row>
    <row r="612" spans="1:31" ht="15" customHeight="1" x14ac:dyDescent="0.25">
      <c r="J612" s="396"/>
      <c r="N612" s="30"/>
      <c r="O612" s="488"/>
      <c r="P612" s="474"/>
      <c r="Q612" s="474"/>
    </row>
    <row r="613" spans="1:31" s="7" customFormat="1" ht="24.75" customHeight="1" x14ac:dyDescent="0.2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25"/>
      <c r="M613" s="26"/>
      <c r="N613" s="27"/>
      <c r="O613" s="486"/>
      <c r="P613" s="472"/>
      <c r="Q613" s="472"/>
      <c r="T613" s="226"/>
      <c r="U613" s="226"/>
      <c r="V613" s="185"/>
      <c r="W613" s="185"/>
      <c r="X613" s="185"/>
      <c r="Y613" s="185"/>
      <c r="Z613" s="185"/>
      <c r="AA613" s="185"/>
      <c r="AB613" s="185"/>
      <c r="AC613" s="185"/>
      <c r="AD613" s="185"/>
      <c r="AE613" s="185"/>
    </row>
    <row r="614" spans="1:31" s="7" customFormat="1" ht="15.75" customHeight="1" x14ac:dyDescent="0.2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25"/>
      <c r="M614" s="26"/>
      <c r="N614" s="27"/>
      <c r="O614" s="486"/>
      <c r="P614" s="472"/>
      <c r="Q614" s="472"/>
      <c r="T614" s="226"/>
      <c r="U614" s="226"/>
      <c r="V614" s="185"/>
      <c r="W614" s="185"/>
      <c r="X614" s="185"/>
      <c r="Y614" s="185"/>
      <c r="Z614" s="185"/>
      <c r="AA614" s="185"/>
      <c r="AB614" s="185"/>
      <c r="AC614" s="185"/>
      <c r="AD614" s="185"/>
      <c r="AE614" s="185"/>
    </row>
    <row r="615" spans="1:31" s="7" customFormat="1" ht="15.75" customHeight="1" x14ac:dyDescent="0.2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25"/>
      <c r="M615" s="26"/>
      <c r="N615" s="27"/>
      <c r="O615" s="486"/>
      <c r="P615" s="472"/>
      <c r="Q615" s="472"/>
      <c r="T615" s="226"/>
      <c r="U615" s="226"/>
      <c r="V615" s="185"/>
      <c r="W615" s="185"/>
      <c r="X615" s="185"/>
      <c r="Y615" s="185"/>
      <c r="Z615" s="185"/>
      <c r="AA615" s="185"/>
      <c r="AB615" s="185"/>
      <c r="AC615" s="185"/>
      <c r="AD615" s="185"/>
      <c r="AE615" s="185"/>
    </row>
    <row r="616" spans="1:31" s="7" customFormat="1" ht="15" customHeight="1" x14ac:dyDescent="0.2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25"/>
      <c r="M616" s="26"/>
      <c r="N616" s="27"/>
      <c r="O616" s="486"/>
      <c r="P616" s="472"/>
      <c r="Q616" s="472"/>
      <c r="T616" s="226"/>
      <c r="U616" s="226"/>
      <c r="V616" s="185"/>
      <c r="W616" s="185"/>
      <c r="X616" s="185"/>
      <c r="Y616" s="185"/>
      <c r="Z616" s="185"/>
      <c r="AA616" s="185"/>
      <c r="AB616" s="185"/>
      <c r="AC616" s="185"/>
      <c r="AD616" s="185"/>
      <c r="AE616" s="185"/>
    </row>
    <row r="617" spans="1:31" s="7" customFormat="1" ht="15" customHeight="1" x14ac:dyDescent="0.2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25"/>
      <c r="M617" s="26"/>
      <c r="N617" s="27"/>
      <c r="O617" s="486"/>
      <c r="P617" s="472"/>
      <c r="Q617" s="472"/>
      <c r="T617" s="226"/>
      <c r="U617" s="226"/>
      <c r="V617" s="185"/>
      <c r="W617" s="185"/>
      <c r="X617" s="185"/>
      <c r="Y617" s="185"/>
      <c r="Z617" s="185"/>
      <c r="AA617" s="185"/>
      <c r="AB617" s="185"/>
      <c r="AC617" s="185"/>
      <c r="AD617" s="185"/>
      <c r="AE617" s="185"/>
    </row>
    <row r="618" spans="1:31" s="7" customFormat="1" ht="27" customHeight="1" x14ac:dyDescent="0.2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25"/>
      <c r="M618" s="26"/>
      <c r="N618" s="27"/>
      <c r="O618" s="486"/>
      <c r="P618" s="472"/>
      <c r="Q618" s="472"/>
      <c r="T618" s="226"/>
      <c r="U618" s="226"/>
      <c r="V618" s="185"/>
      <c r="W618" s="185"/>
      <c r="X618" s="185"/>
      <c r="Y618" s="185"/>
      <c r="Z618" s="185"/>
      <c r="AA618" s="185"/>
      <c r="AB618" s="185"/>
      <c r="AC618" s="185"/>
      <c r="AD618" s="185"/>
      <c r="AE618" s="185"/>
    </row>
    <row r="619" spans="1:31" ht="15" customHeight="1" x14ac:dyDescent="0.25">
      <c r="J619" s="396"/>
      <c r="N619" s="30"/>
      <c r="O619" s="488"/>
      <c r="P619" s="474"/>
      <c r="Q619" s="474"/>
    </row>
    <row r="620" spans="1:31" ht="28.5" customHeight="1" x14ac:dyDescent="0.25">
      <c r="J620" s="396"/>
      <c r="N620" s="30"/>
      <c r="O620" s="488"/>
      <c r="P620" s="474"/>
      <c r="Q620" s="474"/>
    </row>
    <row r="621" spans="1:31" s="6" customFormat="1" ht="30" customHeight="1" x14ac:dyDescent="0.25">
      <c r="K621" s="22"/>
      <c r="M621" s="23"/>
      <c r="N621" s="38"/>
      <c r="O621" s="485"/>
      <c r="P621" s="471"/>
      <c r="Q621" s="471"/>
      <c r="T621" s="226"/>
      <c r="U621" s="226"/>
      <c r="V621" s="175"/>
      <c r="W621" s="175"/>
      <c r="X621" s="175"/>
      <c r="Y621" s="175"/>
      <c r="Z621" s="175"/>
      <c r="AA621" s="175"/>
      <c r="AB621" s="175"/>
      <c r="AC621" s="175"/>
      <c r="AD621" s="175"/>
      <c r="AE621" s="175"/>
    </row>
    <row r="622" spans="1:31" x14ac:dyDescent="0.25">
      <c r="J622" s="396"/>
      <c r="N622" s="30"/>
      <c r="O622" s="488"/>
      <c r="P622" s="474"/>
      <c r="Q622" s="474"/>
    </row>
  </sheetData>
  <autoFilter ref="A6:AK566"/>
  <mergeCells count="12">
    <mergeCell ref="A572:N572"/>
    <mergeCell ref="A573:N573"/>
    <mergeCell ref="M596:N596"/>
    <mergeCell ref="A4:R4"/>
    <mergeCell ref="A3:D3"/>
    <mergeCell ref="E3:F3"/>
    <mergeCell ref="G3:H3"/>
    <mergeCell ref="N3:R3"/>
    <mergeCell ref="A5:D5"/>
    <mergeCell ref="E5:F5"/>
    <mergeCell ref="G5:H5"/>
    <mergeCell ref="N5:R5"/>
  </mergeCells>
  <printOptions horizontalCentered="1" verticalCentered="1"/>
  <pageMargins left="0.59055118110236227" right="0.39370078740157483" top="0.39370078740157483" bottom="0.86614173228346458" header="0.39370078740157483" footer="0.39370078740157483"/>
  <pageSetup paperSize="119" scale="43" fitToHeight="36" orientation="portrait" r:id="rId1"/>
  <headerFooter alignWithMargins="0">
    <oddFooter>&amp;R&amp;"Arial,Regular"&amp;8&amp;P 
&amp;"-,Regular"Página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5"/>
  <sheetViews>
    <sheetView topLeftCell="A22" workbookViewId="0"/>
  </sheetViews>
  <sheetFormatPr baseColWidth="10" defaultRowHeight="15" x14ac:dyDescent="0.25"/>
  <cols>
    <col min="13" max="13" width="21.28515625" customWidth="1"/>
    <col min="14" max="14" width="15.28515625" bestFit="1" customWidth="1"/>
    <col min="16" max="17" width="17.140625" bestFit="1" customWidth="1"/>
  </cols>
  <sheetData>
    <row r="1" spans="1:18" ht="150.75" customHeight="1" x14ac:dyDescent="0.25">
      <c r="A1" s="196" t="s">
        <v>22</v>
      </c>
      <c r="B1" s="15" t="s">
        <v>29</v>
      </c>
      <c r="C1" s="15" t="s">
        <v>29</v>
      </c>
      <c r="D1" s="15" t="s">
        <v>29</v>
      </c>
      <c r="E1" s="15" t="s">
        <v>47</v>
      </c>
      <c r="F1" s="15"/>
      <c r="G1" s="15"/>
      <c r="H1" s="15"/>
      <c r="I1" s="15"/>
      <c r="J1" s="15">
        <v>10</v>
      </c>
      <c r="K1" s="15"/>
      <c r="L1" s="8" t="str">
        <f t="shared" ref="L1:L43" si="0">CONCATENATE(A1,"-",B1,"-",C1,"-",D1,"-",E1,"-",F1,"-",G1,"-",H1,"-",I1)</f>
        <v>A-02-02-02-007----</v>
      </c>
      <c r="M1" s="13" t="s">
        <v>110</v>
      </c>
      <c r="N1" s="10">
        <f>+N2+N45+N60</f>
        <v>21348903649</v>
      </c>
      <c r="O1" s="494"/>
      <c r="P1" s="456"/>
      <c r="Q1" s="456"/>
      <c r="R1" s="436"/>
    </row>
    <row r="2" spans="1:18" ht="49.5" x14ac:dyDescent="0.25">
      <c r="A2" s="200" t="s">
        <v>22</v>
      </c>
      <c r="B2" s="12" t="s">
        <v>29</v>
      </c>
      <c r="C2" s="12" t="s">
        <v>29</v>
      </c>
      <c r="D2" s="12" t="s">
        <v>29</v>
      </c>
      <c r="E2" s="12" t="s">
        <v>47</v>
      </c>
      <c r="F2" s="12" t="s">
        <v>56</v>
      </c>
      <c r="G2" s="12"/>
      <c r="H2" s="12"/>
      <c r="I2" s="12"/>
      <c r="J2" s="15">
        <v>10</v>
      </c>
      <c r="K2" s="12"/>
      <c r="L2" s="8" t="str">
        <f t="shared" si="0"/>
        <v>A-02-02-02-007-001---</v>
      </c>
      <c r="M2" s="14" t="s">
        <v>111</v>
      </c>
      <c r="N2" s="10">
        <f>SUM(N3:N43)</f>
        <v>21348903649</v>
      </c>
      <c r="O2" s="494"/>
      <c r="P2" s="456"/>
      <c r="Q2" s="456"/>
      <c r="R2" s="436"/>
    </row>
    <row r="3" spans="1:18" ht="82.5" x14ac:dyDescent="0.25">
      <c r="A3" s="200" t="s">
        <v>22</v>
      </c>
      <c r="B3" s="12" t="s">
        <v>29</v>
      </c>
      <c r="C3" s="12" t="s">
        <v>29</v>
      </c>
      <c r="D3" s="12" t="s">
        <v>29</v>
      </c>
      <c r="E3" s="12" t="s">
        <v>47</v>
      </c>
      <c r="F3" s="12" t="s">
        <v>56</v>
      </c>
      <c r="G3" s="12"/>
      <c r="H3" s="12"/>
      <c r="I3" s="12"/>
      <c r="J3" s="12">
        <v>10</v>
      </c>
      <c r="K3" s="12">
        <v>307</v>
      </c>
      <c r="L3" s="8" t="str">
        <f t="shared" si="0"/>
        <v>A-02-02-02-007-001---</v>
      </c>
      <c r="M3" s="14" t="s">
        <v>112</v>
      </c>
      <c r="N3" s="11">
        <v>50112000</v>
      </c>
      <c r="O3" s="494"/>
      <c r="P3" s="457"/>
      <c r="Q3" s="457">
        <f>+N3</f>
        <v>50112000</v>
      </c>
      <c r="R3" s="437" t="s">
        <v>37</v>
      </c>
    </row>
    <row r="4" spans="1:18" ht="16.5" x14ac:dyDescent="0.25">
      <c r="A4" s="200" t="s">
        <v>22</v>
      </c>
      <c r="B4" s="12" t="s">
        <v>29</v>
      </c>
      <c r="C4" s="12" t="s">
        <v>29</v>
      </c>
      <c r="D4" s="12" t="s">
        <v>29</v>
      </c>
      <c r="E4" s="12" t="s">
        <v>47</v>
      </c>
      <c r="F4" s="12" t="s">
        <v>56</v>
      </c>
      <c r="G4" s="12"/>
      <c r="H4" s="12"/>
      <c r="I4" s="12"/>
      <c r="J4" s="12">
        <v>10</v>
      </c>
      <c r="K4" s="12">
        <v>307</v>
      </c>
      <c r="L4" s="8"/>
      <c r="M4" s="14"/>
      <c r="N4" s="11"/>
      <c r="O4" s="507">
        <v>3920</v>
      </c>
      <c r="P4" s="457">
        <v>4073200</v>
      </c>
      <c r="Q4" s="457">
        <f>+Q3-P4</f>
        <v>46038800</v>
      </c>
      <c r="R4" s="437"/>
    </row>
    <row r="5" spans="1:18" ht="16.5" x14ac:dyDescent="0.25">
      <c r="A5" s="200" t="s">
        <v>22</v>
      </c>
      <c r="B5" s="12" t="s">
        <v>29</v>
      </c>
      <c r="C5" s="12" t="s">
        <v>29</v>
      </c>
      <c r="D5" s="12" t="s">
        <v>29</v>
      </c>
      <c r="E5" s="12" t="s">
        <v>47</v>
      </c>
      <c r="F5" s="12" t="s">
        <v>56</v>
      </c>
      <c r="G5" s="12"/>
      <c r="H5" s="12"/>
      <c r="I5" s="12"/>
      <c r="J5" s="12">
        <v>10</v>
      </c>
      <c r="K5" s="12">
        <v>307</v>
      </c>
      <c r="L5" s="8"/>
      <c r="M5" s="14"/>
      <c r="N5" s="11"/>
      <c r="O5" s="507">
        <v>4020</v>
      </c>
      <c r="P5" s="457">
        <v>97500</v>
      </c>
      <c r="Q5" s="457">
        <f>+Q4-P5</f>
        <v>45941300</v>
      </c>
      <c r="R5" s="437"/>
    </row>
    <row r="6" spans="1:18" ht="16.5" x14ac:dyDescent="0.25">
      <c r="A6" s="200"/>
      <c r="B6" s="12"/>
      <c r="C6" s="12"/>
      <c r="D6" s="12"/>
      <c r="E6" s="12"/>
      <c r="F6" s="12"/>
      <c r="G6" s="12"/>
      <c r="H6" s="12"/>
      <c r="I6" s="12"/>
      <c r="J6" s="12"/>
      <c r="K6" s="12"/>
      <c r="L6" s="8"/>
      <c r="M6" s="14"/>
      <c r="N6" s="11"/>
      <c r="O6" s="494"/>
      <c r="P6" s="457"/>
      <c r="Q6" s="457"/>
      <c r="R6" s="437"/>
    </row>
    <row r="7" spans="1:18" ht="82.5" x14ac:dyDescent="0.25">
      <c r="A7" s="200" t="s">
        <v>22</v>
      </c>
      <c r="B7" s="12" t="s">
        <v>29</v>
      </c>
      <c r="C7" s="12" t="s">
        <v>29</v>
      </c>
      <c r="D7" s="12" t="s">
        <v>29</v>
      </c>
      <c r="E7" s="12" t="s">
        <v>47</v>
      </c>
      <c r="F7" s="12" t="s">
        <v>56</v>
      </c>
      <c r="G7" s="12"/>
      <c r="H7" s="12"/>
      <c r="I7" s="12"/>
      <c r="J7" s="12">
        <v>10</v>
      </c>
      <c r="K7" s="12">
        <v>308</v>
      </c>
      <c r="L7" s="8" t="str">
        <f t="shared" si="0"/>
        <v>A-02-02-02-007-001---</v>
      </c>
      <c r="M7" s="14" t="s">
        <v>113</v>
      </c>
      <c r="N7" s="11">
        <v>300000000</v>
      </c>
      <c r="O7" s="494">
        <v>2120</v>
      </c>
      <c r="P7" s="457">
        <v>300000000</v>
      </c>
      <c r="Q7" s="457">
        <f t="shared" ref="Q7:Q10" si="1">+N7-P7</f>
        <v>0</v>
      </c>
      <c r="R7" s="437" t="s">
        <v>37</v>
      </c>
    </row>
    <row r="8" spans="1:18" ht="49.5" x14ac:dyDescent="0.25">
      <c r="A8" s="200" t="s">
        <v>22</v>
      </c>
      <c r="B8" s="12" t="s">
        <v>29</v>
      </c>
      <c r="C8" s="12" t="s">
        <v>29</v>
      </c>
      <c r="D8" s="12" t="s">
        <v>29</v>
      </c>
      <c r="E8" s="12" t="s">
        <v>47</v>
      </c>
      <c r="F8" s="12" t="s">
        <v>56</v>
      </c>
      <c r="G8" s="12"/>
      <c r="H8" s="12"/>
      <c r="I8" s="12"/>
      <c r="J8" s="12">
        <v>10</v>
      </c>
      <c r="K8" s="12">
        <v>309</v>
      </c>
      <c r="L8" s="8" t="str">
        <f t="shared" si="0"/>
        <v>A-02-02-02-007-001---</v>
      </c>
      <c r="M8" s="14" t="s">
        <v>269</v>
      </c>
      <c r="N8" s="11">
        <v>346366272</v>
      </c>
      <c r="O8" s="494">
        <v>920</v>
      </c>
      <c r="P8" s="457">
        <v>346366272</v>
      </c>
      <c r="Q8" s="457">
        <f t="shared" si="1"/>
        <v>0</v>
      </c>
      <c r="R8" s="437" t="s">
        <v>37</v>
      </c>
    </row>
    <row r="9" spans="1:18" ht="49.5" x14ac:dyDescent="0.25">
      <c r="A9" s="200" t="s">
        <v>22</v>
      </c>
      <c r="B9" s="12" t="s">
        <v>29</v>
      </c>
      <c r="C9" s="12" t="s">
        <v>29</v>
      </c>
      <c r="D9" s="12" t="s">
        <v>29</v>
      </c>
      <c r="E9" s="12" t="s">
        <v>47</v>
      </c>
      <c r="F9" s="12" t="s">
        <v>56</v>
      </c>
      <c r="G9" s="12"/>
      <c r="H9" s="12"/>
      <c r="I9" s="12"/>
      <c r="J9" s="12">
        <v>10</v>
      </c>
      <c r="K9" s="12">
        <v>310</v>
      </c>
      <c r="L9" s="8" t="str">
        <f>CONCATENATE(A9,"-",B9,"-",C9,"-",D9,"-",E9,"-",F9,"-",G9,"-",H9,"-",I9)</f>
        <v>A-02-02-02-007-001---</v>
      </c>
      <c r="M9" s="14" t="s">
        <v>268</v>
      </c>
      <c r="N9" s="11">
        <v>95569357</v>
      </c>
      <c r="O9" s="494">
        <v>820</v>
      </c>
      <c r="P9" s="457">
        <v>95569357</v>
      </c>
      <c r="Q9" s="457">
        <f t="shared" si="1"/>
        <v>0</v>
      </c>
      <c r="R9" s="437" t="s">
        <v>37</v>
      </c>
    </row>
    <row r="10" spans="1:18" ht="38.25" x14ac:dyDescent="0.25">
      <c r="A10" s="200" t="s">
        <v>22</v>
      </c>
      <c r="B10" s="12" t="s">
        <v>29</v>
      </c>
      <c r="C10" s="12" t="s">
        <v>29</v>
      </c>
      <c r="D10" s="12" t="s">
        <v>29</v>
      </c>
      <c r="E10" s="12" t="s">
        <v>47</v>
      </c>
      <c r="F10" s="12" t="s">
        <v>56</v>
      </c>
      <c r="G10" s="12"/>
      <c r="H10" s="12"/>
      <c r="I10" s="12"/>
      <c r="J10" s="12">
        <v>10</v>
      </c>
      <c r="K10" s="12">
        <v>311</v>
      </c>
      <c r="L10" s="8" t="str">
        <f t="shared" si="0"/>
        <v>A-02-02-02-007-001---</v>
      </c>
      <c r="M10" s="14" t="s">
        <v>262</v>
      </c>
      <c r="N10" s="11">
        <v>1551988965</v>
      </c>
      <c r="O10" s="494">
        <v>1520</v>
      </c>
      <c r="P10" s="457">
        <v>1551988965</v>
      </c>
      <c r="Q10" s="457">
        <f t="shared" si="1"/>
        <v>0</v>
      </c>
      <c r="R10" s="437" t="s">
        <v>37</v>
      </c>
    </row>
    <row r="11" spans="1:18" ht="49.5" x14ac:dyDescent="0.25">
      <c r="A11" s="200" t="s">
        <v>22</v>
      </c>
      <c r="B11" s="12" t="s">
        <v>29</v>
      </c>
      <c r="C11" s="12" t="s">
        <v>29</v>
      </c>
      <c r="D11" s="12" t="s">
        <v>29</v>
      </c>
      <c r="E11" s="12" t="s">
        <v>47</v>
      </c>
      <c r="F11" s="12" t="s">
        <v>56</v>
      </c>
      <c r="G11" s="12"/>
      <c r="H11" s="12"/>
      <c r="I11" s="12"/>
      <c r="J11" s="12">
        <v>10</v>
      </c>
      <c r="K11" s="12">
        <v>312</v>
      </c>
      <c r="L11" s="8" t="str">
        <f t="shared" si="0"/>
        <v>A-02-02-02-007-001---</v>
      </c>
      <c r="M11" s="14" t="s">
        <v>967</v>
      </c>
      <c r="N11" s="11">
        <v>4569770558</v>
      </c>
      <c r="O11" s="494">
        <v>1320</v>
      </c>
      <c r="P11" s="457">
        <v>4569770558</v>
      </c>
      <c r="Q11" s="457">
        <f>+N11-P11</f>
        <v>0</v>
      </c>
      <c r="R11" s="437" t="s">
        <v>37</v>
      </c>
    </row>
    <row r="12" spans="1:18" ht="49.5" x14ac:dyDescent="0.25">
      <c r="A12" s="200" t="s">
        <v>22</v>
      </c>
      <c r="B12" s="12" t="s">
        <v>29</v>
      </c>
      <c r="C12" s="12" t="s">
        <v>29</v>
      </c>
      <c r="D12" s="12" t="s">
        <v>29</v>
      </c>
      <c r="E12" s="12" t="s">
        <v>47</v>
      </c>
      <c r="F12" s="12" t="s">
        <v>56</v>
      </c>
      <c r="G12" s="12"/>
      <c r="H12" s="12"/>
      <c r="I12" s="12"/>
      <c r="J12" s="12">
        <v>10</v>
      </c>
      <c r="K12" s="12">
        <v>409</v>
      </c>
      <c r="L12" s="8" t="str">
        <f t="shared" si="0"/>
        <v>A-02-02-02-007-001---</v>
      </c>
      <c r="M12" s="14" t="s">
        <v>968</v>
      </c>
      <c r="N12" s="11">
        <v>0</v>
      </c>
      <c r="O12" s="494"/>
      <c r="P12" s="457"/>
      <c r="Q12" s="457"/>
      <c r="R12" s="437" t="s">
        <v>37</v>
      </c>
    </row>
    <row r="13" spans="1:18" ht="49.5" x14ac:dyDescent="0.25">
      <c r="A13" s="200" t="s">
        <v>22</v>
      </c>
      <c r="B13" s="12" t="s">
        <v>29</v>
      </c>
      <c r="C13" s="12" t="s">
        <v>29</v>
      </c>
      <c r="D13" s="12" t="s">
        <v>29</v>
      </c>
      <c r="E13" s="12" t="s">
        <v>47</v>
      </c>
      <c r="F13" s="12" t="s">
        <v>56</v>
      </c>
      <c r="G13" s="12"/>
      <c r="H13" s="12"/>
      <c r="I13" s="12"/>
      <c r="J13" s="12">
        <v>10</v>
      </c>
      <c r="K13" s="12">
        <v>410</v>
      </c>
      <c r="L13" s="8" t="str">
        <f t="shared" si="0"/>
        <v>A-02-02-02-007-001---</v>
      </c>
      <c r="M13" s="14" t="s">
        <v>969</v>
      </c>
      <c r="N13" s="11">
        <v>0</v>
      </c>
      <c r="O13" s="494"/>
      <c r="P13" s="457"/>
      <c r="Q13" s="457"/>
      <c r="R13" s="437" t="s">
        <v>37</v>
      </c>
    </row>
    <row r="14" spans="1:18" ht="49.5" x14ac:dyDescent="0.25">
      <c r="A14" s="200" t="s">
        <v>22</v>
      </c>
      <c r="B14" s="12" t="s">
        <v>29</v>
      </c>
      <c r="C14" s="12" t="s">
        <v>29</v>
      </c>
      <c r="D14" s="12" t="s">
        <v>29</v>
      </c>
      <c r="E14" s="12" t="s">
        <v>47</v>
      </c>
      <c r="F14" s="12" t="s">
        <v>56</v>
      </c>
      <c r="G14" s="12"/>
      <c r="H14" s="12"/>
      <c r="I14" s="12"/>
      <c r="J14" s="12">
        <v>10</v>
      </c>
      <c r="K14" s="12">
        <v>313</v>
      </c>
      <c r="L14" s="8" t="str">
        <f t="shared" si="0"/>
        <v>A-02-02-02-007-001---</v>
      </c>
      <c r="M14" s="14" t="s">
        <v>263</v>
      </c>
      <c r="N14" s="11">
        <v>0</v>
      </c>
      <c r="O14" s="494"/>
      <c r="P14" s="457"/>
      <c r="Q14" s="457"/>
      <c r="R14" s="437" t="s">
        <v>37</v>
      </c>
    </row>
    <row r="15" spans="1:18" ht="49.5" x14ac:dyDescent="0.25">
      <c r="A15" s="200" t="s">
        <v>22</v>
      </c>
      <c r="B15" s="12" t="s">
        <v>29</v>
      </c>
      <c r="C15" s="12" t="s">
        <v>29</v>
      </c>
      <c r="D15" s="12" t="s">
        <v>29</v>
      </c>
      <c r="E15" s="12" t="s">
        <v>47</v>
      </c>
      <c r="F15" s="12" t="s">
        <v>56</v>
      </c>
      <c r="G15" s="12"/>
      <c r="H15" s="12"/>
      <c r="I15" s="12"/>
      <c r="J15" s="12">
        <v>10</v>
      </c>
      <c r="K15" s="12">
        <v>314</v>
      </c>
      <c r="L15" s="8" t="str">
        <f t="shared" si="0"/>
        <v>A-02-02-02-007-001---</v>
      </c>
      <c r="M15" s="14" t="s">
        <v>1058</v>
      </c>
      <c r="N15" s="11">
        <v>95394360</v>
      </c>
      <c r="O15" s="494"/>
      <c r="P15" s="457"/>
      <c r="Q15" s="457"/>
      <c r="R15" s="437" t="s">
        <v>37</v>
      </c>
    </row>
    <row r="16" spans="1:18" ht="66" x14ac:dyDescent="0.25">
      <c r="A16" s="200" t="s">
        <v>22</v>
      </c>
      <c r="B16" s="12" t="s">
        <v>29</v>
      </c>
      <c r="C16" s="12" t="s">
        <v>29</v>
      </c>
      <c r="D16" s="12" t="s">
        <v>29</v>
      </c>
      <c r="E16" s="12" t="s">
        <v>47</v>
      </c>
      <c r="F16" s="12" t="s">
        <v>56</v>
      </c>
      <c r="G16" s="12"/>
      <c r="H16" s="12"/>
      <c r="I16" s="12"/>
      <c r="J16" s="12">
        <v>10</v>
      </c>
      <c r="K16" s="12">
        <v>315</v>
      </c>
      <c r="L16" s="8" t="str">
        <f t="shared" si="0"/>
        <v>A-02-02-02-007-001---</v>
      </c>
      <c r="M16" s="14" t="s">
        <v>265</v>
      </c>
      <c r="N16" s="11">
        <v>0</v>
      </c>
      <c r="O16" s="494"/>
      <c r="P16" s="457"/>
      <c r="Q16" s="457"/>
      <c r="R16" s="437" t="s">
        <v>37</v>
      </c>
    </row>
    <row r="17" spans="1:18" ht="49.5" x14ac:dyDescent="0.25">
      <c r="A17" s="200" t="s">
        <v>22</v>
      </c>
      <c r="B17" s="12" t="s">
        <v>29</v>
      </c>
      <c r="C17" s="12" t="s">
        <v>29</v>
      </c>
      <c r="D17" s="12" t="s">
        <v>29</v>
      </c>
      <c r="E17" s="12" t="s">
        <v>47</v>
      </c>
      <c r="F17" s="12" t="s">
        <v>56</v>
      </c>
      <c r="G17" s="12"/>
      <c r="H17" s="12"/>
      <c r="I17" s="12"/>
      <c r="J17" s="12">
        <v>10</v>
      </c>
      <c r="K17" s="12">
        <v>316</v>
      </c>
      <c r="L17" s="8" t="str">
        <f t="shared" si="0"/>
        <v>A-02-02-02-007-001---</v>
      </c>
      <c r="M17" s="14" t="s">
        <v>266</v>
      </c>
      <c r="N17" s="11">
        <v>1301608307</v>
      </c>
      <c r="O17" s="494">
        <v>1420</v>
      </c>
      <c r="P17" s="457">
        <v>1301608307</v>
      </c>
      <c r="Q17" s="457">
        <f>+N17-P17</f>
        <v>0</v>
      </c>
      <c r="R17" s="437" t="s">
        <v>37</v>
      </c>
    </row>
    <row r="18" spans="1:18" ht="49.5" x14ac:dyDescent="0.25">
      <c r="A18" s="200" t="s">
        <v>22</v>
      </c>
      <c r="B18" s="12" t="s">
        <v>29</v>
      </c>
      <c r="C18" s="12" t="s">
        <v>29</v>
      </c>
      <c r="D18" s="12" t="s">
        <v>29</v>
      </c>
      <c r="E18" s="12" t="s">
        <v>47</v>
      </c>
      <c r="F18" s="12" t="s">
        <v>56</v>
      </c>
      <c r="G18" s="12"/>
      <c r="H18" s="12"/>
      <c r="I18" s="12"/>
      <c r="J18" s="12">
        <v>10</v>
      </c>
      <c r="K18" s="12">
        <v>317</v>
      </c>
      <c r="L18" s="8" t="str">
        <f t="shared" si="0"/>
        <v>A-02-02-02-007-001---</v>
      </c>
      <c r="M18" s="14" t="s">
        <v>267</v>
      </c>
      <c r="N18" s="11">
        <v>0</v>
      </c>
      <c r="O18" s="494"/>
      <c r="P18" s="457"/>
      <c r="Q18" s="457"/>
      <c r="R18" s="437" t="s">
        <v>37</v>
      </c>
    </row>
    <row r="19" spans="1:18" ht="38.25" x14ac:dyDescent="0.25">
      <c r="A19" s="200" t="s">
        <v>22</v>
      </c>
      <c r="B19" s="12" t="s">
        <v>29</v>
      </c>
      <c r="C19" s="12" t="s">
        <v>29</v>
      </c>
      <c r="D19" s="12" t="s">
        <v>29</v>
      </c>
      <c r="E19" s="12" t="s">
        <v>47</v>
      </c>
      <c r="F19" s="12" t="s">
        <v>56</v>
      </c>
      <c r="G19" s="12"/>
      <c r="H19" s="12"/>
      <c r="I19" s="12"/>
      <c r="J19" s="12">
        <v>10</v>
      </c>
      <c r="K19" s="12">
        <v>318</v>
      </c>
      <c r="L19" s="8" t="str">
        <f t="shared" si="0"/>
        <v>A-02-02-02-007-001---</v>
      </c>
      <c r="M19" s="14" t="s">
        <v>114</v>
      </c>
      <c r="N19" s="11">
        <v>75000000</v>
      </c>
      <c r="O19" s="494"/>
      <c r="P19" s="457"/>
      <c r="Q19" s="457"/>
      <c r="R19" s="437" t="s">
        <v>37</v>
      </c>
    </row>
    <row r="20" spans="1:18" ht="38.25" x14ac:dyDescent="0.25">
      <c r="A20" s="509" t="s">
        <v>22</v>
      </c>
      <c r="B20" s="510" t="s">
        <v>29</v>
      </c>
      <c r="C20" s="510" t="s">
        <v>29</v>
      </c>
      <c r="D20" s="510" t="s">
        <v>29</v>
      </c>
      <c r="E20" s="510" t="s">
        <v>47</v>
      </c>
      <c r="F20" s="510" t="s">
        <v>56</v>
      </c>
      <c r="G20" s="510"/>
      <c r="H20" s="510"/>
      <c r="I20" s="510"/>
      <c r="J20" s="510">
        <v>10</v>
      </c>
      <c r="K20" s="510">
        <v>411</v>
      </c>
      <c r="L20" s="511" t="str">
        <f t="shared" si="0"/>
        <v>A-02-02-02-007-001---</v>
      </c>
      <c r="M20" s="512" t="s">
        <v>970</v>
      </c>
      <c r="N20" s="402">
        <v>3663946603</v>
      </c>
      <c r="O20" s="507"/>
      <c r="P20" s="460"/>
      <c r="Q20" s="460">
        <f>+N20</f>
        <v>3663946603</v>
      </c>
      <c r="R20" s="513" t="s">
        <v>37</v>
      </c>
    </row>
    <row r="21" spans="1:18" ht="33" x14ac:dyDescent="0.25">
      <c r="A21" s="509" t="s">
        <v>22</v>
      </c>
      <c r="B21" s="510" t="s">
        <v>29</v>
      </c>
      <c r="C21" s="510" t="s">
        <v>29</v>
      </c>
      <c r="D21" s="510" t="s">
        <v>29</v>
      </c>
      <c r="E21" s="510" t="s">
        <v>47</v>
      </c>
      <c r="F21" s="510" t="s">
        <v>56</v>
      </c>
      <c r="G21" s="510"/>
      <c r="H21" s="510"/>
      <c r="I21" s="510"/>
      <c r="J21" s="510">
        <v>10</v>
      </c>
      <c r="K21" s="514">
        <v>362</v>
      </c>
      <c r="L21" s="511"/>
      <c r="M21" s="512" t="s">
        <v>970</v>
      </c>
      <c r="N21" s="402"/>
      <c r="O21" s="507">
        <v>4220</v>
      </c>
      <c r="P21" s="460">
        <v>3663946500</v>
      </c>
      <c r="Q21" s="460">
        <f>+Q20-P21</f>
        <v>103</v>
      </c>
      <c r="R21" s="513"/>
    </row>
    <row r="22" spans="1:18" ht="49.5" x14ac:dyDescent="0.25">
      <c r="A22" s="200" t="s">
        <v>22</v>
      </c>
      <c r="B22" s="12" t="s">
        <v>29</v>
      </c>
      <c r="C22" s="12" t="s">
        <v>29</v>
      </c>
      <c r="D22" s="12" t="s">
        <v>29</v>
      </c>
      <c r="E22" s="12" t="s">
        <v>47</v>
      </c>
      <c r="F22" s="12" t="s">
        <v>56</v>
      </c>
      <c r="G22" s="12"/>
      <c r="H22" s="12"/>
      <c r="I22" s="12"/>
      <c r="J22" s="12">
        <v>10</v>
      </c>
      <c r="K22" s="50">
        <v>412</v>
      </c>
      <c r="L22" s="8" t="str">
        <f t="shared" si="0"/>
        <v>A-02-02-02-007-001---</v>
      </c>
      <c r="M22" s="14" t="s">
        <v>971</v>
      </c>
      <c r="N22" s="11">
        <v>183197325</v>
      </c>
      <c r="O22" s="494"/>
      <c r="P22" s="457"/>
      <c r="Q22" s="457"/>
      <c r="R22" s="437" t="s">
        <v>37</v>
      </c>
    </row>
    <row r="23" spans="1:18" ht="49.5" x14ac:dyDescent="0.25">
      <c r="A23" s="509" t="s">
        <v>22</v>
      </c>
      <c r="B23" s="510" t="s">
        <v>29</v>
      </c>
      <c r="C23" s="510" t="s">
        <v>29</v>
      </c>
      <c r="D23" s="510" t="s">
        <v>29</v>
      </c>
      <c r="E23" s="510" t="s">
        <v>47</v>
      </c>
      <c r="F23" s="510" t="s">
        <v>56</v>
      </c>
      <c r="G23" s="510"/>
      <c r="H23" s="510"/>
      <c r="I23" s="510"/>
      <c r="J23" s="510">
        <v>10</v>
      </c>
      <c r="K23" s="510">
        <v>413</v>
      </c>
      <c r="L23" s="511" t="str">
        <f t="shared" si="0"/>
        <v>A-02-02-02-007-001---</v>
      </c>
      <c r="M23" s="512" t="s">
        <v>972</v>
      </c>
      <c r="N23" s="402">
        <v>228204684</v>
      </c>
      <c r="O23" s="507"/>
      <c r="P23" s="460"/>
      <c r="Q23" s="460">
        <f>+N23</f>
        <v>228204684</v>
      </c>
      <c r="R23" s="513" t="s">
        <v>37</v>
      </c>
    </row>
    <row r="24" spans="1:18" ht="49.5" x14ac:dyDescent="0.25">
      <c r="A24" s="509" t="s">
        <v>22</v>
      </c>
      <c r="B24" s="510" t="s">
        <v>29</v>
      </c>
      <c r="C24" s="510" t="s">
        <v>29</v>
      </c>
      <c r="D24" s="510" t="s">
        <v>29</v>
      </c>
      <c r="E24" s="510" t="s">
        <v>47</v>
      </c>
      <c r="F24" s="510" t="s">
        <v>56</v>
      </c>
      <c r="G24" s="510"/>
      <c r="H24" s="510"/>
      <c r="I24" s="510"/>
      <c r="J24" s="510">
        <v>10</v>
      </c>
      <c r="K24" s="514">
        <v>359</v>
      </c>
      <c r="L24" s="511"/>
      <c r="M24" s="512" t="s">
        <v>972</v>
      </c>
      <c r="N24" s="402"/>
      <c r="O24" s="507">
        <v>4220</v>
      </c>
      <c r="P24" s="460">
        <v>228398487</v>
      </c>
      <c r="Q24" s="460">
        <f>+Q23-P24</f>
        <v>-193803</v>
      </c>
      <c r="R24" s="513"/>
    </row>
    <row r="25" spans="1:18" ht="49.5" x14ac:dyDescent="0.25">
      <c r="A25" s="200" t="s">
        <v>22</v>
      </c>
      <c r="B25" s="12" t="s">
        <v>29</v>
      </c>
      <c r="C25" s="12" t="s">
        <v>29</v>
      </c>
      <c r="D25" s="12" t="s">
        <v>29</v>
      </c>
      <c r="E25" s="12" t="s">
        <v>47</v>
      </c>
      <c r="F25" s="12" t="s">
        <v>56</v>
      </c>
      <c r="G25" s="12"/>
      <c r="H25" s="12"/>
      <c r="I25" s="12"/>
      <c r="J25" s="12">
        <v>10</v>
      </c>
      <c r="K25" s="12">
        <v>414</v>
      </c>
      <c r="L25" s="8" t="str">
        <f t="shared" si="0"/>
        <v>A-02-02-02-007-001---</v>
      </c>
      <c r="M25" s="14" t="s">
        <v>973</v>
      </c>
      <c r="N25" s="11">
        <v>13747275</v>
      </c>
      <c r="O25" s="494"/>
      <c r="P25" s="457"/>
      <c r="Q25" s="457"/>
      <c r="R25" s="437" t="s">
        <v>37</v>
      </c>
    </row>
    <row r="26" spans="1:18" ht="38.25" x14ac:dyDescent="0.25">
      <c r="A26" s="509" t="s">
        <v>22</v>
      </c>
      <c r="B26" s="510" t="s">
        <v>29</v>
      </c>
      <c r="C26" s="510" t="s">
        <v>29</v>
      </c>
      <c r="D26" s="510" t="s">
        <v>29</v>
      </c>
      <c r="E26" s="510" t="s">
        <v>47</v>
      </c>
      <c r="F26" s="510" t="s">
        <v>56</v>
      </c>
      <c r="G26" s="510"/>
      <c r="H26" s="510"/>
      <c r="I26" s="510"/>
      <c r="J26" s="510">
        <v>10</v>
      </c>
      <c r="K26" s="510">
        <v>415</v>
      </c>
      <c r="L26" s="511" t="str">
        <f t="shared" si="0"/>
        <v>A-02-02-02-007-001---</v>
      </c>
      <c r="M26" s="512" t="s">
        <v>974</v>
      </c>
      <c r="N26" s="402">
        <v>6314863099</v>
      </c>
      <c r="O26" s="507"/>
      <c r="P26" s="460"/>
      <c r="Q26" s="460">
        <f>+N26</f>
        <v>6314863099</v>
      </c>
      <c r="R26" s="513" t="s">
        <v>37</v>
      </c>
    </row>
    <row r="27" spans="1:18" ht="33" x14ac:dyDescent="0.25">
      <c r="A27" s="509" t="s">
        <v>22</v>
      </c>
      <c r="B27" s="510" t="s">
        <v>29</v>
      </c>
      <c r="C27" s="510" t="s">
        <v>29</v>
      </c>
      <c r="D27" s="510" t="s">
        <v>29</v>
      </c>
      <c r="E27" s="510" t="s">
        <v>47</v>
      </c>
      <c r="F27" s="510" t="s">
        <v>56</v>
      </c>
      <c r="G27" s="510"/>
      <c r="H27" s="510"/>
      <c r="I27" s="510"/>
      <c r="J27" s="510">
        <v>10</v>
      </c>
      <c r="K27" s="514">
        <v>364</v>
      </c>
      <c r="L27" s="8"/>
      <c r="M27" s="512" t="s">
        <v>974</v>
      </c>
      <c r="N27" s="402"/>
      <c r="O27" s="507">
        <v>4220</v>
      </c>
      <c r="P27" s="460">
        <v>6287640979</v>
      </c>
      <c r="Q27" s="460">
        <f>+Q26-P27</f>
        <v>27222120</v>
      </c>
      <c r="R27" s="513"/>
    </row>
    <row r="28" spans="1:18" ht="38.25" x14ac:dyDescent="0.25">
      <c r="A28" s="200" t="s">
        <v>22</v>
      </c>
      <c r="B28" s="12" t="s">
        <v>29</v>
      </c>
      <c r="C28" s="12" t="s">
        <v>29</v>
      </c>
      <c r="D28" s="12" t="s">
        <v>29</v>
      </c>
      <c r="E28" s="12" t="s">
        <v>47</v>
      </c>
      <c r="F28" s="12" t="s">
        <v>56</v>
      </c>
      <c r="G28" s="12"/>
      <c r="H28" s="12"/>
      <c r="I28" s="12"/>
      <c r="J28" s="12">
        <v>10</v>
      </c>
      <c r="K28" s="12">
        <v>416</v>
      </c>
      <c r="L28" s="8" t="str">
        <f t="shared" si="0"/>
        <v>A-02-02-02-007-001---</v>
      </c>
      <c r="M28" s="14" t="s">
        <v>975</v>
      </c>
      <c r="N28" s="11">
        <v>506539815</v>
      </c>
      <c r="O28" s="494"/>
      <c r="P28" s="457"/>
      <c r="Q28" s="457"/>
      <c r="R28" s="437" t="s">
        <v>37</v>
      </c>
    </row>
    <row r="29" spans="1:18" ht="38.25" x14ac:dyDescent="0.25">
      <c r="A29" s="516" t="s">
        <v>22</v>
      </c>
      <c r="B29" s="514" t="s">
        <v>29</v>
      </c>
      <c r="C29" s="514" t="s">
        <v>29</v>
      </c>
      <c r="D29" s="514" t="s">
        <v>29</v>
      </c>
      <c r="E29" s="514" t="s">
        <v>47</v>
      </c>
      <c r="F29" s="514" t="s">
        <v>56</v>
      </c>
      <c r="G29" s="514"/>
      <c r="H29" s="514"/>
      <c r="I29" s="514"/>
      <c r="J29" s="514">
        <v>10</v>
      </c>
      <c r="K29" s="514">
        <v>417</v>
      </c>
      <c r="L29" s="517" t="str">
        <f t="shared" si="0"/>
        <v>A-02-02-02-007-001---</v>
      </c>
      <c r="M29" s="518" t="s">
        <v>978</v>
      </c>
      <c r="N29" s="519">
        <v>1272526</v>
      </c>
      <c r="O29" s="520"/>
      <c r="P29" s="515"/>
      <c r="Q29" s="515"/>
      <c r="R29" s="437" t="s">
        <v>37</v>
      </c>
    </row>
    <row r="30" spans="1:18" ht="38.25" x14ac:dyDescent="0.25">
      <c r="A30" s="200" t="s">
        <v>22</v>
      </c>
      <c r="B30" s="12" t="s">
        <v>29</v>
      </c>
      <c r="C30" s="12" t="s">
        <v>29</v>
      </c>
      <c r="D30" s="12" t="s">
        <v>29</v>
      </c>
      <c r="E30" s="12" t="s">
        <v>47</v>
      </c>
      <c r="F30" s="12" t="s">
        <v>56</v>
      </c>
      <c r="G30" s="12"/>
      <c r="H30" s="12"/>
      <c r="I30" s="12"/>
      <c r="J30" s="12">
        <v>10</v>
      </c>
      <c r="K30" s="12">
        <v>418</v>
      </c>
      <c r="L30" s="8" t="str">
        <f t="shared" si="0"/>
        <v>A-02-02-02-007-001---</v>
      </c>
      <c r="M30" s="14" t="s">
        <v>979</v>
      </c>
      <c r="N30" s="11">
        <v>129462</v>
      </c>
      <c r="O30" s="494"/>
      <c r="P30" s="457"/>
      <c r="Q30" s="457"/>
      <c r="R30" s="437" t="s">
        <v>37</v>
      </c>
    </row>
    <row r="31" spans="1:18" ht="38.25" x14ac:dyDescent="0.25">
      <c r="A31" s="200" t="s">
        <v>22</v>
      </c>
      <c r="B31" s="12" t="s">
        <v>29</v>
      </c>
      <c r="C31" s="12" t="s">
        <v>29</v>
      </c>
      <c r="D31" s="12" t="s">
        <v>29</v>
      </c>
      <c r="E31" s="12" t="s">
        <v>47</v>
      </c>
      <c r="F31" s="12" t="s">
        <v>56</v>
      </c>
      <c r="G31" s="12"/>
      <c r="H31" s="12"/>
      <c r="I31" s="12"/>
      <c r="J31" s="12">
        <v>10</v>
      </c>
      <c r="K31" s="12">
        <v>419</v>
      </c>
      <c r="L31" s="8" t="str">
        <f t="shared" si="0"/>
        <v>A-02-02-02-007-001---</v>
      </c>
      <c r="M31" s="14" t="s">
        <v>980</v>
      </c>
      <c r="N31" s="11">
        <v>997435</v>
      </c>
      <c r="O31" s="494"/>
      <c r="P31" s="457"/>
      <c r="Q31" s="457"/>
      <c r="R31" s="437" t="s">
        <v>37</v>
      </c>
    </row>
    <row r="32" spans="1:18" ht="38.25" x14ac:dyDescent="0.25">
      <c r="A32" s="200" t="s">
        <v>22</v>
      </c>
      <c r="B32" s="12" t="s">
        <v>29</v>
      </c>
      <c r="C32" s="12" t="s">
        <v>29</v>
      </c>
      <c r="D32" s="12" t="s">
        <v>29</v>
      </c>
      <c r="E32" s="12" t="s">
        <v>47</v>
      </c>
      <c r="F32" s="12" t="s">
        <v>56</v>
      </c>
      <c r="G32" s="12"/>
      <c r="H32" s="12"/>
      <c r="I32" s="12"/>
      <c r="J32" s="12">
        <v>10</v>
      </c>
      <c r="K32" s="12">
        <v>420</v>
      </c>
      <c r="L32" s="8" t="str">
        <f t="shared" si="0"/>
        <v>A-02-02-02-007-001---</v>
      </c>
      <c r="M32" s="14" t="s">
        <v>981</v>
      </c>
      <c r="N32" s="11">
        <v>49875</v>
      </c>
      <c r="O32" s="494"/>
      <c r="P32" s="457"/>
      <c r="Q32" s="457"/>
      <c r="R32" s="437" t="s">
        <v>37</v>
      </c>
    </row>
    <row r="33" spans="1:18" ht="49.5" x14ac:dyDescent="0.25">
      <c r="A33" s="509" t="s">
        <v>22</v>
      </c>
      <c r="B33" s="510" t="s">
        <v>29</v>
      </c>
      <c r="C33" s="510" t="s">
        <v>29</v>
      </c>
      <c r="D33" s="510" t="s">
        <v>29</v>
      </c>
      <c r="E33" s="510" t="s">
        <v>47</v>
      </c>
      <c r="F33" s="510" t="s">
        <v>56</v>
      </c>
      <c r="G33" s="510"/>
      <c r="H33" s="510"/>
      <c r="I33" s="510"/>
      <c r="J33" s="510">
        <v>10</v>
      </c>
      <c r="K33" s="510">
        <v>421</v>
      </c>
      <c r="L33" s="511" t="str">
        <f t="shared" si="0"/>
        <v>A-02-02-02-007-001---</v>
      </c>
      <c r="M33" s="512" t="s">
        <v>982</v>
      </c>
      <c r="N33" s="402">
        <v>603698630</v>
      </c>
      <c r="O33" s="507"/>
      <c r="P33" s="460"/>
      <c r="Q33" s="460">
        <f>+N33</f>
        <v>603698630</v>
      </c>
      <c r="R33" s="513" t="s">
        <v>37</v>
      </c>
    </row>
    <row r="34" spans="1:18" ht="49.5" x14ac:dyDescent="0.25">
      <c r="A34" s="509" t="s">
        <v>22</v>
      </c>
      <c r="B34" s="510" t="s">
        <v>29</v>
      </c>
      <c r="C34" s="510" t="s">
        <v>29</v>
      </c>
      <c r="D34" s="510" t="s">
        <v>29</v>
      </c>
      <c r="E34" s="510" t="s">
        <v>47</v>
      </c>
      <c r="F34" s="510" t="s">
        <v>56</v>
      </c>
      <c r="G34" s="510"/>
      <c r="H34" s="510"/>
      <c r="I34" s="510"/>
      <c r="J34" s="510">
        <v>10</v>
      </c>
      <c r="K34" s="514">
        <v>366</v>
      </c>
      <c r="L34" s="511"/>
      <c r="M34" s="512" t="s">
        <v>982</v>
      </c>
      <c r="N34" s="402"/>
      <c r="O34" s="507">
        <v>4120</v>
      </c>
      <c r="P34" s="460">
        <v>603698700</v>
      </c>
      <c r="Q34" s="515">
        <f>+Q33-P34</f>
        <v>-70</v>
      </c>
      <c r="R34" s="513"/>
    </row>
    <row r="35" spans="1:18" ht="38.25" x14ac:dyDescent="0.25">
      <c r="A35" s="200" t="s">
        <v>22</v>
      </c>
      <c r="B35" s="12" t="s">
        <v>29</v>
      </c>
      <c r="C35" s="12" t="s">
        <v>29</v>
      </c>
      <c r="D35" s="12" t="s">
        <v>29</v>
      </c>
      <c r="E35" s="12" t="s">
        <v>47</v>
      </c>
      <c r="F35" s="12" t="s">
        <v>56</v>
      </c>
      <c r="G35" s="12"/>
      <c r="H35" s="12"/>
      <c r="I35" s="12"/>
      <c r="J35" s="12">
        <v>10</v>
      </c>
      <c r="K35" s="12">
        <v>422</v>
      </c>
      <c r="L35" s="8" t="str">
        <f t="shared" si="0"/>
        <v>A-02-02-02-007-001---</v>
      </c>
      <c r="M35" s="14" t="s">
        <v>983</v>
      </c>
      <c r="N35" s="11">
        <v>30184935</v>
      </c>
      <c r="O35" s="494"/>
      <c r="P35" s="457"/>
      <c r="Q35" s="457"/>
      <c r="R35" s="437" t="s">
        <v>37</v>
      </c>
    </row>
    <row r="36" spans="1:18" ht="49.5" x14ac:dyDescent="0.25">
      <c r="A36" s="200" t="s">
        <v>22</v>
      </c>
      <c r="B36" s="12" t="s">
        <v>29</v>
      </c>
      <c r="C36" s="12" t="s">
        <v>29</v>
      </c>
      <c r="D36" s="12" t="s">
        <v>29</v>
      </c>
      <c r="E36" s="12" t="s">
        <v>47</v>
      </c>
      <c r="F36" s="12" t="s">
        <v>56</v>
      </c>
      <c r="G36" s="12"/>
      <c r="H36" s="12"/>
      <c r="I36" s="12"/>
      <c r="J36" s="12">
        <v>10</v>
      </c>
      <c r="K36" s="12">
        <v>423</v>
      </c>
      <c r="L36" s="8" t="str">
        <f t="shared" si="0"/>
        <v>A-02-02-02-007-001---</v>
      </c>
      <c r="M36" s="14" t="s">
        <v>984</v>
      </c>
      <c r="N36" s="11">
        <v>449753425</v>
      </c>
      <c r="O36" s="494"/>
      <c r="P36" s="457"/>
      <c r="Q36" s="457">
        <f>+N36</f>
        <v>449753425</v>
      </c>
      <c r="R36" s="437" t="s">
        <v>37</v>
      </c>
    </row>
    <row r="37" spans="1:18" ht="49.5" x14ac:dyDescent="0.25">
      <c r="A37" s="200" t="s">
        <v>22</v>
      </c>
      <c r="B37" s="12" t="s">
        <v>29</v>
      </c>
      <c r="C37" s="12" t="s">
        <v>29</v>
      </c>
      <c r="D37" s="12" t="s">
        <v>29</v>
      </c>
      <c r="E37" s="12" t="s">
        <v>47</v>
      </c>
      <c r="F37" s="12" t="s">
        <v>56</v>
      </c>
      <c r="G37" s="12"/>
      <c r="H37" s="12"/>
      <c r="I37" s="12"/>
      <c r="J37" s="12">
        <v>10</v>
      </c>
      <c r="K37" s="12">
        <v>423</v>
      </c>
      <c r="L37" s="8" t="str">
        <f t="shared" si="0"/>
        <v>A-02-02-02-007-001---</v>
      </c>
      <c r="M37" s="14" t="s">
        <v>984</v>
      </c>
      <c r="N37" s="11"/>
      <c r="O37" s="494">
        <v>4120</v>
      </c>
      <c r="P37" s="457">
        <v>74958900</v>
      </c>
      <c r="Q37" s="457">
        <f>+Q36-P37</f>
        <v>374794525</v>
      </c>
      <c r="R37" s="437"/>
    </row>
    <row r="38" spans="1:18" ht="16.5" x14ac:dyDescent="0.25">
      <c r="A38" s="20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8"/>
      <c r="M38" s="14"/>
      <c r="N38" s="11"/>
      <c r="O38" s="494"/>
      <c r="P38" s="457"/>
      <c r="Q38" s="457"/>
      <c r="R38" s="437"/>
    </row>
    <row r="39" spans="1:18" ht="49.5" x14ac:dyDescent="0.25">
      <c r="A39" s="200" t="s">
        <v>22</v>
      </c>
      <c r="B39" s="12" t="s">
        <v>29</v>
      </c>
      <c r="C39" s="12" t="s">
        <v>29</v>
      </c>
      <c r="D39" s="12" t="s">
        <v>29</v>
      </c>
      <c r="E39" s="12" t="s">
        <v>47</v>
      </c>
      <c r="F39" s="12" t="s">
        <v>56</v>
      </c>
      <c r="G39" s="12"/>
      <c r="H39" s="12"/>
      <c r="I39" s="12"/>
      <c r="J39" s="12">
        <v>10</v>
      </c>
      <c r="K39" s="12">
        <v>424</v>
      </c>
      <c r="L39" s="8" t="str">
        <f t="shared" si="0"/>
        <v>A-02-02-02-007-001---</v>
      </c>
      <c r="M39" s="14" t="s">
        <v>985</v>
      </c>
      <c r="N39" s="11">
        <v>22487670</v>
      </c>
      <c r="O39" s="494"/>
      <c r="P39" s="457"/>
      <c r="Q39" s="457"/>
      <c r="R39" s="437" t="s">
        <v>37</v>
      </c>
    </row>
    <row r="40" spans="1:18" ht="49.5" x14ac:dyDescent="0.25">
      <c r="A40" s="200" t="s">
        <v>22</v>
      </c>
      <c r="B40" s="12" t="s">
        <v>29</v>
      </c>
      <c r="C40" s="12" t="s">
        <v>29</v>
      </c>
      <c r="D40" s="12" t="s">
        <v>29</v>
      </c>
      <c r="E40" s="12" t="s">
        <v>47</v>
      </c>
      <c r="F40" s="12" t="s">
        <v>56</v>
      </c>
      <c r="G40" s="12"/>
      <c r="H40" s="12"/>
      <c r="I40" s="12"/>
      <c r="J40" s="12">
        <v>10</v>
      </c>
      <c r="K40" s="12">
        <v>425</v>
      </c>
      <c r="L40" s="8" t="str">
        <f t="shared" si="0"/>
        <v>A-02-02-02-007-001---</v>
      </c>
      <c r="M40" s="14" t="s">
        <v>976</v>
      </c>
      <c r="N40" s="11">
        <v>53344603</v>
      </c>
      <c r="O40" s="494"/>
      <c r="P40" s="457"/>
      <c r="Q40" s="457"/>
      <c r="R40" s="437" t="s">
        <v>37</v>
      </c>
    </row>
    <row r="41" spans="1:18" ht="49.5" x14ac:dyDescent="0.25">
      <c r="A41" s="200" t="s">
        <v>22</v>
      </c>
      <c r="B41" s="12" t="s">
        <v>29</v>
      </c>
      <c r="C41" s="12" t="s">
        <v>29</v>
      </c>
      <c r="D41" s="12" t="s">
        <v>29</v>
      </c>
      <c r="E41" s="12" t="s">
        <v>47</v>
      </c>
      <c r="F41" s="12" t="s">
        <v>56</v>
      </c>
      <c r="G41" s="12"/>
      <c r="H41" s="12"/>
      <c r="I41" s="12"/>
      <c r="J41" s="12">
        <v>10</v>
      </c>
      <c r="K41" s="12">
        <v>426</v>
      </c>
      <c r="L41" s="8" t="str">
        <f t="shared" si="0"/>
        <v>A-02-02-02-007-001---</v>
      </c>
      <c r="M41" s="14" t="s">
        <v>986</v>
      </c>
      <c r="N41" s="11">
        <v>319315068</v>
      </c>
      <c r="O41" s="494"/>
      <c r="P41" s="457"/>
      <c r="Q41" s="457"/>
      <c r="R41" s="437" t="s">
        <v>37</v>
      </c>
    </row>
    <row r="42" spans="1:18" ht="49.5" x14ac:dyDescent="0.25">
      <c r="A42" s="200" t="s">
        <v>22</v>
      </c>
      <c r="B42" s="12" t="s">
        <v>29</v>
      </c>
      <c r="C42" s="12" t="s">
        <v>29</v>
      </c>
      <c r="D42" s="12" t="s">
        <v>29</v>
      </c>
      <c r="E42" s="12" t="s">
        <v>47</v>
      </c>
      <c r="F42" s="12" t="s">
        <v>56</v>
      </c>
      <c r="G42" s="12"/>
      <c r="H42" s="12"/>
      <c r="I42" s="12"/>
      <c r="J42" s="12">
        <v>10</v>
      </c>
      <c r="K42" s="12">
        <v>427</v>
      </c>
      <c r="L42" s="8" t="str">
        <f t="shared" si="0"/>
        <v>A-02-02-02-007-001---</v>
      </c>
      <c r="M42" s="14" t="s">
        <v>987</v>
      </c>
      <c r="N42" s="11">
        <v>15965760</v>
      </c>
      <c r="O42" s="494"/>
      <c r="P42" s="457"/>
      <c r="Q42" s="457"/>
      <c r="R42" s="437" t="s">
        <v>37</v>
      </c>
    </row>
    <row r="43" spans="1:18" ht="25.5" x14ac:dyDescent="0.25">
      <c r="A43" s="200" t="s">
        <v>22</v>
      </c>
      <c r="B43" s="12" t="s">
        <v>29</v>
      </c>
      <c r="C43" s="12" t="s">
        <v>29</v>
      </c>
      <c r="D43" s="12" t="s">
        <v>29</v>
      </c>
      <c r="E43" s="12" t="s">
        <v>47</v>
      </c>
      <c r="F43" s="12" t="s">
        <v>56</v>
      </c>
      <c r="G43" s="12"/>
      <c r="H43" s="12"/>
      <c r="I43" s="12"/>
      <c r="J43" s="15">
        <v>10</v>
      </c>
      <c r="K43" s="12"/>
      <c r="L43" s="8" t="str">
        <f t="shared" si="0"/>
        <v>A-02-02-02-007-001---</v>
      </c>
      <c r="M43" s="13" t="s">
        <v>26</v>
      </c>
      <c r="N43" s="10">
        <f>SUM(N44)</f>
        <v>555395640</v>
      </c>
      <c r="O43" s="494"/>
      <c r="P43" s="456"/>
      <c r="Q43" s="456"/>
      <c r="R43" s="437"/>
    </row>
    <row r="44" spans="1:18" ht="66" x14ac:dyDescent="0.25">
      <c r="A44" s="200" t="s">
        <v>22</v>
      </c>
      <c r="B44" s="12" t="s">
        <v>29</v>
      </c>
      <c r="C44" s="12" t="s">
        <v>29</v>
      </c>
      <c r="D44" s="12" t="s">
        <v>29</v>
      </c>
      <c r="E44" s="12" t="s">
        <v>47</v>
      </c>
      <c r="F44" s="12" t="s">
        <v>56</v>
      </c>
      <c r="G44" s="12"/>
      <c r="H44" s="12"/>
      <c r="I44" s="12"/>
      <c r="J44" s="15">
        <v>10</v>
      </c>
      <c r="K44" s="12">
        <v>435</v>
      </c>
      <c r="L44" s="8" t="str">
        <f>CONCATENATE(A44,"-",B44,"-",C44,"-",D44,"-",E44,"-",F44,"-",G44,"-",H44,"-",I44)</f>
        <v>A-02-02-02-007-001---</v>
      </c>
      <c r="M44" s="14" t="s">
        <v>1057</v>
      </c>
      <c r="N44" s="103">
        <v>555395640</v>
      </c>
      <c r="O44" s="499"/>
      <c r="P44" s="461"/>
      <c r="Q44" s="461"/>
      <c r="R44" s="437" t="s">
        <v>70</v>
      </c>
    </row>
    <row r="45" spans="1:18" ht="33" x14ac:dyDescent="0.25">
      <c r="A45" s="200" t="s">
        <v>22</v>
      </c>
      <c r="B45" s="12" t="s">
        <v>29</v>
      </c>
      <c r="C45" s="12" t="s">
        <v>29</v>
      </c>
      <c r="D45" s="12" t="s">
        <v>29</v>
      </c>
      <c r="E45" s="12" t="s">
        <v>47</v>
      </c>
      <c r="F45" s="12" t="s">
        <v>50</v>
      </c>
      <c r="G45" s="12"/>
      <c r="H45" s="12"/>
      <c r="I45" s="12"/>
      <c r="J45" s="15">
        <v>10</v>
      </c>
      <c r="K45" s="12"/>
      <c r="L45" s="8" t="str">
        <f t="shared" ref="L45" si="2">CONCATENATE(A45,"-",B45,"-",C45,"-",D45,"-",E45,"-",F45,"-",G45,"-",H45,"-",I45)</f>
        <v>A-02-02-02-007-002---</v>
      </c>
      <c r="M45" s="14" t="s">
        <v>365</v>
      </c>
      <c r="N45" s="10">
        <f>SUM(N46:N56)</f>
        <v>0</v>
      </c>
      <c r="O45" s="494"/>
      <c r="P45" s="456"/>
      <c r="Q45" s="456"/>
      <c r="R45" s="43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V1285"/>
  <sheetViews>
    <sheetView topLeftCell="A319" workbookViewId="0">
      <selection activeCell="C343" sqref="C343"/>
    </sheetView>
  </sheetViews>
  <sheetFormatPr baseColWidth="10" defaultRowHeight="15" x14ac:dyDescent="0.2"/>
  <cols>
    <col min="1" max="1" width="11.42578125" style="233"/>
    <col min="2" max="2" width="20.85546875" style="233" bestFit="1" customWidth="1"/>
    <col min="3" max="3" width="28.85546875" style="233" bestFit="1" customWidth="1"/>
    <col min="4" max="4" width="47.7109375" style="234" customWidth="1"/>
    <col min="5" max="5" width="26.85546875" style="233" bestFit="1" customWidth="1"/>
    <col min="6" max="7" width="17.42578125" style="237" bestFit="1" customWidth="1"/>
    <col min="8" max="8" width="21.85546875" style="237" customWidth="1"/>
    <col min="9" max="9" width="19.42578125" style="235" customWidth="1"/>
    <col min="10" max="10" width="11.42578125" style="235"/>
    <col min="11" max="17" width="24.140625" style="235" customWidth="1"/>
    <col min="18" max="18" width="29" style="235" customWidth="1"/>
    <col min="19" max="19" width="20.140625" style="233" bestFit="1" customWidth="1"/>
    <col min="20" max="20" width="18.5703125" style="233" bestFit="1" customWidth="1"/>
    <col min="21" max="21" width="32.85546875" style="236" customWidth="1"/>
    <col min="22" max="22" width="19.28515625" style="233" customWidth="1"/>
    <col min="23" max="257" width="11.42578125" style="233"/>
    <col min="258" max="258" width="20.85546875" style="233" bestFit="1" customWidth="1"/>
    <col min="259" max="259" width="28.85546875" style="233" bestFit="1" customWidth="1"/>
    <col min="260" max="260" width="47.7109375" style="233" customWidth="1"/>
    <col min="261" max="261" width="26.85546875" style="233" bestFit="1" customWidth="1"/>
    <col min="262" max="263" width="17.42578125" style="233" bestFit="1" customWidth="1"/>
    <col min="264" max="264" width="21.85546875" style="233" customWidth="1"/>
    <col min="265" max="265" width="19.42578125" style="233" customWidth="1"/>
    <col min="266" max="266" width="11.42578125" style="233"/>
    <col min="267" max="273" width="24.140625" style="233" customWidth="1"/>
    <col min="274" max="274" width="29" style="233" customWidth="1"/>
    <col min="275" max="275" width="20.140625" style="233" bestFit="1" customWidth="1"/>
    <col min="276" max="276" width="18.5703125" style="233" bestFit="1" customWidth="1"/>
    <col min="277" max="277" width="32.85546875" style="233" customWidth="1"/>
    <col min="278" max="278" width="19.28515625" style="233" customWidth="1"/>
    <col min="279" max="513" width="11.42578125" style="233"/>
    <col min="514" max="514" width="20.85546875" style="233" bestFit="1" customWidth="1"/>
    <col min="515" max="515" width="28.85546875" style="233" bestFit="1" customWidth="1"/>
    <col min="516" max="516" width="47.7109375" style="233" customWidth="1"/>
    <col min="517" max="517" width="26.85546875" style="233" bestFit="1" customWidth="1"/>
    <col min="518" max="519" width="17.42578125" style="233" bestFit="1" customWidth="1"/>
    <col min="520" max="520" width="21.85546875" style="233" customWidth="1"/>
    <col min="521" max="521" width="19.42578125" style="233" customWidth="1"/>
    <col min="522" max="522" width="11.42578125" style="233"/>
    <col min="523" max="529" width="24.140625" style="233" customWidth="1"/>
    <col min="530" max="530" width="29" style="233" customWidth="1"/>
    <col min="531" max="531" width="20.140625" style="233" bestFit="1" customWidth="1"/>
    <col min="532" max="532" width="18.5703125" style="233" bestFit="1" customWidth="1"/>
    <col min="533" max="533" width="32.85546875" style="233" customWidth="1"/>
    <col min="534" max="534" width="19.28515625" style="233" customWidth="1"/>
    <col min="535" max="769" width="11.42578125" style="233"/>
    <col min="770" max="770" width="20.85546875" style="233" bestFit="1" customWidth="1"/>
    <col min="771" max="771" width="28.85546875" style="233" bestFit="1" customWidth="1"/>
    <col min="772" max="772" width="47.7109375" style="233" customWidth="1"/>
    <col min="773" max="773" width="26.85546875" style="233" bestFit="1" customWidth="1"/>
    <col min="774" max="775" width="17.42578125" style="233" bestFit="1" customWidth="1"/>
    <col min="776" max="776" width="21.85546875" style="233" customWidth="1"/>
    <col min="777" max="777" width="19.42578125" style="233" customWidth="1"/>
    <col min="778" max="778" width="11.42578125" style="233"/>
    <col min="779" max="785" width="24.140625" style="233" customWidth="1"/>
    <col min="786" max="786" width="29" style="233" customWidth="1"/>
    <col min="787" max="787" width="20.140625" style="233" bestFit="1" customWidth="1"/>
    <col min="788" max="788" width="18.5703125" style="233" bestFit="1" customWidth="1"/>
    <col min="789" max="789" width="32.85546875" style="233" customWidth="1"/>
    <col min="790" max="790" width="19.28515625" style="233" customWidth="1"/>
    <col min="791" max="1025" width="11.42578125" style="233"/>
    <col min="1026" max="1026" width="20.85546875" style="233" bestFit="1" customWidth="1"/>
    <col min="1027" max="1027" width="28.85546875" style="233" bestFit="1" customWidth="1"/>
    <col min="1028" max="1028" width="47.7109375" style="233" customWidth="1"/>
    <col min="1029" max="1029" width="26.85546875" style="233" bestFit="1" customWidth="1"/>
    <col min="1030" max="1031" width="17.42578125" style="233" bestFit="1" customWidth="1"/>
    <col min="1032" max="1032" width="21.85546875" style="233" customWidth="1"/>
    <col min="1033" max="1033" width="19.42578125" style="233" customWidth="1"/>
    <col min="1034" max="1034" width="11.42578125" style="233"/>
    <col min="1035" max="1041" width="24.140625" style="233" customWidth="1"/>
    <col min="1042" max="1042" width="29" style="233" customWidth="1"/>
    <col min="1043" max="1043" width="20.140625" style="233" bestFit="1" customWidth="1"/>
    <col min="1044" max="1044" width="18.5703125" style="233" bestFit="1" customWidth="1"/>
    <col min="1045" max="1045" width="32.85546875" style="233" customWidth="1"/>
    <col min="1046" max="1046" width="19.28515625" style="233" customWidth="1"/>
    <col min="1047" max="1281" width="11.42578125" style="233"/>
    <col min="1282" max="1282" width="20.85546875" style="233" bestFit="1" customWidth="1"/>
    <col min="1283" max="1283" width="28.85546875" style="233" bestFit="1" customWidth="1"/>
    <col min="1284" max="1284" width="47.7109375" style="233" customWidth="1"/>
    <col min="1285" max="1285" width="26.85546875" style="233" bestFit="1" customWidth="1"/>
    <col min="1286" max="1287" width="17.42578125" style="233" bestFit="1" customWidth="1"/>
    <col min="1288" max="1288" width="21.85546875" style="233" customWidth="1"/>
    <col min="1289" max="1289" width="19.42578125" style="233" customWidth="1"/>
    <col min="1290" max="1290" width="11.42578125" style="233"/>
    <col min="1291" max="1297" width="24.140625" style="233" customWidth="1"/>
    <col min="1298" max="1298" width="29" style="233" customWidth="1"/>
    <col min="1299" max="1299" width="20.140625" style="233" bestFit="1" customWidth="1"/>
    <col min="1300" max="1300" width="18.5703125" style="233" bestFit="1" customWidth="1"/>
    <col min="1301" max="1301" width="32.85546875" style="233" customWidth="1"/>
    <col min="1302" max="1302" width="19.28515625" style="233" customWidth="1"/>
    <col min="1303" max="1537" width="11.42578125" style="233"/>
    <col min="1538" max="1538" width="20.85546875" style="233" bestFit="1" customWidth="1"/>
    <col min="1539" max="1539" width="28.85546875" style="233" bestFit="1" customWidth="1"/>
    <col min="1540" max="1540" width="47.7109375" style="233" customWidth="1"/>
    <col min="1541" max="1541" width="26.85546875" style="233" bestFit="1" customWidth="1"/>
    <col min="1542" max="1543" width="17.42578125" style="233" bestFit="1" customWidth="1"/>
    <col min="1544" max="1544" width="21.85546875" style="233" customWidth="1"/>
    <col min="1545" max="1545" width="19.42578125" style="233" customWidth="1"/>
    <col min="1546" max="1546" width="11.42578125" style="233"/>
    <col min="1547" max="1553" width="24.140625" style="233" customWidth="1"/>
    <col min="1554" max="1554" width="29" style="233" customWidth="1"/>
    <col min="1555" max="1555" width="20.140625" style="233" bestFit="1" customWidth="1"/>
    <col min="1556" max="1556" width="18.5703125" style="233" bestFit="1" customWidth="1"/>
    <col min="1557" max="1557" width="32.85546875" style="233" customWidth="1"/>
    <col min="1558" max="1558" width="19.28515625" style="233" customWidth="1"/>
    <col min="1559" max="1793" width="11.42578125" style="233"/>
    <col min="1794" max="1794" width="20.85546875" style="233" bestFit="1" customWidth="1"/>
    <col min="1795" max="1795" width="28.85546875" style="233" bestFit="1" customWidth="1"/>
    <col min="1796" max="1796" width="47.7109375" style="233" customWidth="1"/>
    <col min="1797" max="1797" width="26.85546875" style="233" bestFit="1" customWidth="1"/>
    <col min="1798" max="1799" width="17.42578125" style="233" bestFit="1" customWidth="1"/>
    <col min="1800" max="1800" width="21.85546875" style="233" customWidth="1"/>
    <col min="1801" max="1801" width="19.42578125" style="233" customWidth="1"/>
    <col min="1802" max="1802" width="11.42578125" style="233"/>
    <col min="1803" max="1809" width="24.140625" style="233" customWidth="1"/>
    <col min="1810" max="1810" width="29" style="233" customWidth="1"/>
    <col min="1811" max="1811" width="20.140625" style="233" bestFit="1" customWidth="1"/>
    <col min="1812" max="1812" width="18.5703125" style="233" bestFit="1" customWidth="1"/>
    <col min="1813" max="1813" width="32.85546875" style="233" customWidth="1"/>
    <col min="1814" max="1814" width="19.28515625" style="233" customWidth="1"/>
    <col min="1815" max="2049" width="11.42578125" style="233"/>
    <col min="2050" max="2050" width="20.85546875" style="233" bestFit="1" customWidth="1"/>
    <col min="2051" max="2051" width="28.85546875" style="233" bestFit="1" customWidth="1"/>
    <col min="2052" max="2052" width="47.7109375" style="233" customWidth="1"/>
    <col min="2053" max="2053" width="26.85546875" style="233" bestFit="1" customWidth="1"/>
    <col min="2054" max="2055" width="17.42578125" style="233" bestFit="1" customWidth="1"/>
    <col min="2056" max="2056" width="21.85546875" style="233" customWidth="1"/>
    <col min="2057" max="2057" width="19.42578125" style="233" customWidth="1"/>
    <col min="2058" max="2058" width="11.42578125" style="233"/>
    <col min="2059" max="2065" width="24.140625" style="233" customWidth="1"/>
    <col min="2066" max="2066" width="29" style="233" customWidth="1"/>
    <col min="2067" max="2067" width="20.140625" style="233" bestFit="1" customWidth="1"/>
    <col min="2068" max="2068" width="18.5703125" style="233" bestFit="1" customWidth="1"/>
    <col min="2069" max="2069" width="32.85546875" style="233" customWidth="1"/>
    <col min="2070" max="2070" width="19.28515625" style="233" customWidth="1"/>
    <col min="2071" max="2305" width="11.42578125" style="233"/>
    <col min="2306" max="2306" width="20.85546875" style="233" bestFit="1" customWidth="1"/>
    <col min="2307" max="2307" width="28.85546875" style="233" bestFit="1" customWidth="1"/>
    <col min="2308" max="2308" width="47.7109375" style="233" customWidth="1"/>
    <col min="2309" max="2309" width="26.85546875" style="233" bestFit="1" customWidth="1"/>
    <col min="2310" max="2311" width="17.42578125" style="233" bestFit="1" customWidth="1"/>
    <col min="2312" max="2312" width="21.85546875" style="233" customWidth="1"/>
    <col min="2313" max="2313" width="19.42578125" style="233" customWidth="1"/>
    <col min="2314" max="2314" width="11.42578125" style="233"/>
    <col min="2315" max="2321" width="24.140625" style="233" customWidth="1"/>
    <col min="2322" max="2322" width="29" style="233" customWidth="1"/>
    <col min="2323" max="2323" width="20.140625" style="233" bestFit="1" customWidth="1"/>
    <col min="2324" max="2324" width="18.5703125" style="233" bestFit="1" customWidth="1"/>
    <col min="2325" max="2325" width="32.85546875" style="233" customWidth="1"/>
    <col min="2326" max="2326" width="19.28515625" style="233" customWidth="1"/>
    <col min="2327" max="2561" width="11.42578125" style="233"/>
    <col min="2562" max="2562" width="20.85546875" style="233" bestFit="1" customWidth="1"/>
    <col min="2563" max="2563" width="28.85546875" style="233" bestFit="1" customWidth="1"/>
    <col min="2564" max="2564" width="47.7109375" style="233" customWidth="1"/>
    <col min="2565" max="2565" width="26.85546875" style="233" bestFit="1" customWidth="1"/>
    <col min="2566" max="2567" width="17.42578125" style="233" bestFit="1" customWidth="1"/>
    <col min="2568" max="2568" width="21.85546875" style="233" customWidth="1"/>
    <col min="2569" max="2569" width="19.42578125" style="233" customWidth="1"/>
    <col min="2570" max="2570" width="11.42578125" style="233"/>
    <col min="2571" max="2577" width="24.140625" style="233" customWidth="1"/>
    <col min="2578" max="2578" width="29" style="233" customWidth="1"/>
    <col min="2579" max="2579" width="20.140625" style="233" bestFit="1" customWidth="1"/>
    <col min="2580" max="2580" width="18.5703125" style="233" bestFit="1" customWidth="1"/>
    <col min="2581" max="2581" width="32.85546875" style="233" customWidth="1"/>
    <col min="2582" max="2582" width="19.28515625" style="233" customWidth="1"/>
    <col min="2583" max="2817" width="11.42578125" style="233"/>
    <col min="2818" max="2818" width="20.85546875" style="233" bestFit="1" customWidth="1"/>
    <col min="2819" max="2819" width="28.85546875" style="233" bestFit="1" customWidth="1"/>
    <col min="2820" max="2820" width="47.7109375" style="233" customWidth="1"/>
    <col min="2821" max="2821" width="26.85546875" style="233" bestFit="1" customWidth="1"/>
    <col min="2822" max="2823" width="17.42578125" style="233" bestFit="1" customWidth="1"/>
    <col min="2824" max="2824" width="21.85546875" style="233" customWidth="1"/>
    <col min="2825" max="2825" width="19.42578125" style="233" customWidth="1"/>
    <col min="2826" max="2826" width="11.42578125" style="233"/>
    <col min="2827" max="2833" width="24.140625" style="233" customWidth="1"/>
    <col min="2834" max="2834" width="29" style="233" customWidth="1"/>
    <col min="2835" max="2835" width="20.140625" style="233" bestFit="1" customWidth="1"/>
    <col min="2836" max="2836" width="18.5703125" style="233" bestFit="1" customWidth="1"/>
    <col min="2837" max="2837" width="32.85546875" style="233" customWidth="1"/>
    <col min="2838" max="2838" width="19.28515625" style="233" customWidth="1"/>
    <col min="2839" max="3073" width="11.42578125" style="233"/>
    <col min="3074" max="3074" width="20.85546875" style="233" bestFit="1" customWidth="1"/>
    <col min="3075" max="3075" width="28.85546875" style="233" bestFit="1" customWidth="1"/>
    <col min="3076" max="3076" width="47.7109375" style="233" customWidth="1"/>
    <col min="3077" max="3077" width="26.85546875" style="233" bestFit="1" customWidth="1"/>
    <col min="3078" max="3079" width="17.42578125" style="233" bestFit="1" customWidth="1"/>
    <col min="3080" max="3080" width="21.85546875" style="233" customWidth="1"/>
    <col min="3081" max="3081" width="19.42578125" style="233" customWidth="1"/>
    <col min="3082" max="3082" width="11.42578125" style="233"/>
    <col min="3083" max="3089" width="24.140625" style="233" customWidth="1"/>
    <col min="3090" max="3090" width="29" style="233" customWidth="1"/>
    <col min="3091" max="3091" width="20.140625" style="233" bestFit="1" customWidth="1"/>
    <col min="3092" max="3092" width="18.5703125" style="233" bestFit="1" customWidth="1"/>
    <col min="3093" max="3093" width="32.85546875" style="233" customWidth="1"/>
    <col min="3094" max="3094" width="19.28515625" style="233" customWidth="1"/>
    <col min="3095" max="3329" width="11.42578125" style="233"/>
    <col min="3330" max="3330" width="20.85546875" style="233" bestFit="1" customWidth="1"/>
    <col min="3331" max="3331" width="28.85546875" style="233" bestFit="1" customWidth="1"/>
    <col min="3332" max="3332" width="47.7109375" style="233" customWidth="1"/>
    <col min="3333" max="3333" width="26.85546875" style="233" bestFit="1" customWidth="1"/>
    <col min="3334" max="3335" width="17.42578125" style="233" bestFit="1" customWidth="1"/>
    <col min="3336" max="3336" width="21.85546875" style="233" customWidth="1"/>
    <col min="3337" max="3337" width="19.42578125" style="233" customWidth="1"/>
    <col min="3338" max="3338" width="11.42578125" style="233"/>
    <col min="3339" max="3345" width="24.140625" style="233" customWidth="1"/>
    <col min="3346" max="3346" width="29" style="233" customWidth="1"/>
    <col min="3347" max="3347" width="20.140625" style="233" bestFit="1" customWidth="1"/>
    <col min="3348" max="3348" width="18.5703125" style="233" bestFit="1" customWidth="1"/>
    <col min="3349" max="3349" width="32.85546875" style="233" customWidth="1"/>
    <col min="3350" max="3350" width="19.28515625" style="233" customWidth="1"/>
    <col min="3351" max="3585" width="11.42578125" style="233"/>
    <col min="3586" max="3586" width="20.85546875" style="233" bestFit="1" customWidth="1"/>
    <col min="3587" max="3587" width="28.85546875" style="233" bestFit="1" customWidth="1"/>
    <col min="3588" max="3588" width="47.7109375" style="233" customWidth="1"/>
    <col min="3589" max="3589" width="26.85546875" style="233" bestFit="1" customWidth="1"/>
    <col min="3590" max="3591" width="17.42578125" style="233" bestFit="1" customWidth="1"/>
    <col min="3592" max="3592" width="21.85546875" style="233" customWidth="1"/>
    <col min="3593" max="3593" width="19.42578125" style="233" customWidth="1"/>
    <col min="3594" max="3594" width="11.42578125" style="233"/>
    <col min="3595" max="3601" width="24.140625" style="233" customWidth="1"/>
    <col min="3602" max="3602" width="29" style="233" customWidth="1"/>
    <col min="3603" max="3603" width="20.140625" style="233" bestFit="1" customWidth="1"/>
    <col min="3604" max="3604" width="18.5703125" style="233" bestFit="1" customWidth="1"/>
    <col min="3605" max="3605" width="32.85546875" style="233" customWidth="1"/>
    <col min="3606" max="3606" width="19.28515625" style="233" customWidth="1"/>
    <col min="3607" max="3841" width="11.42578125" style="233"/>
    <col min="3842" max="3842" width="20.85546875" style="233" bestFit="1" customWidth="1"/>
    <col min="3843" max="3843" width="28.85546875" style="233" bestFit="1" customWidth="1"/>
    <col min="3844" max="3844" width="47.7109375" style="233" customWidth="1"/>
    <col min="3845" max="3845" width="26.85546875" style="233" bestFit="1" customWidth="1"/>
    <col min="3846" max="3847" width="17.42578125" style="233" bestFit="1" customWidth="1"/>
    <col min="3848" max="3848" width="21.85546875" style="233" customWidth="1"/>
    <col min="3849" max="3849" width="19.42578125" style="233" customWidth="1"/>
    <col min="3850" max="3850" width="11.42578125" style="233"/>
    <col min="3851" max="3857" width="24.140625" style="233" customWidth="1"/>
    <col min="3858" max="3858" width="29" style="233" customWidth="1"/>
    <col min="3859" max="3859" width="20.140625" style="233" bestFit="1" customWidth="1"/>
    <col min="3860" max="3860" width="18.5703125" style="233" bestFit="1" customWidth="1"/>
    <col min="3861" max="3861" width="32.85546875" style="233" customWidth="1"/>
    <col min="3862" max="3862" width="19.28515625" style="233" customWidth="1"/>
    <col min="3863" max="4097" width="11.42578125" style="233"/>
    <col min="4098" max="4098" width="20.85546875" style="233" bestFit="1" customWidth="1"/>
    <col min="4099" max="4099" width="28.85546875" style="233" bestFit="1" customWidth="1"/>
    <col min="4100" max="4100" width="47.7109375" style="233" customWidth="1"/>
    <col min="4101" max="4101" width="26.85546875" style="233" bestFit="1" customWidth="1"/>
    <col min="4102" max="4103" width="17.42578125" style="233" bestFit="1" customWidth="1"/>
    <col min="4104" max="4104" width="21.85546875" style="233" customWidth="1"/>
    <col min="4105" max="4105" width="19.42578125" style="233" customWidth="1"/>
    <col min="4106" max="4106" width="11.42578125" style="233"/>
    <col min="4107" max="4113" width="24.140625" style="233" customWidth="1"/>
    <col min="4114" max="4114" width="29" style="233" customWidth="1"/>
    <col min="4115" max="4115" width="20.140625" style="233" bestFit="1" customWidth="1"/>
    <col min="4116" max="4116" width="18.5703125" style="233" bestFit="1" customWidth="1"/>
    <col min="4117" max="4117" width="32.85546875" style="233" customWidth="1"/>
    <col min="4118" max="4118" width="19.28515625" style="233" customWidth="1"/>
    <col min="4119" max="4353" width="11.42578125" style="233"/>
    <col min="4354" max="4354" width="20.85546875" style="233" bestFit="1" customWidth="1"/>
    <col min="4355" max="4355" width="28.85546875" style="233" bestFit="1" customWidth="1"/>
    <col min="4356" max="4356" width="47.7109375" style="233" customWidth="1"/>
    <col min="4357" max="4357" width="26.85546875" style="233" bestFit="1" customWidth="1"/>
    <col min="4358" max="4359" width="17.42578125" style="233" bestFit="1" customWidth="1"/>
    <col min="4360" max="4360" width="21.85546875" style="233" customWidth="1"/>
    <col min="4361" max="4361" width="19.42578125" style="233" customWidth="1"/>
    <col min="4362" max="4362" width="11.42578125" style="233"/>
    <col min="4363" max="4369" width="24.140625" style="233" customWidth="1"/>
    <col min="4370" max="4370" width="29" style="233" customWidth="1"/>
    <col min="4371" max="4371" width="20.140625" style="233" bestFit="1" customWidth="1"/>
    <col min="4372" max="4372" width="18.5703125" style="233" bestFit="1" customWidth="1"/>
    <col min="4373" max="4373" width="32.85546875" style="233" customWidth="1"/>
    <col min="4374" max="4374" width="19.28515625" style="233" customWidth="1"/>
    <col min="4375" max="4609" width="11.42578125" style="233"/>
    <col min="4610" max="4610" width="20.85546875" style="233" bestFit="1" customWidth="1"/>
    <col min="4611" max="4611" width="28.85546875" style="233" bestFit="1" customWidth="1"/>
    <col min="4612" max="4612" width="47.7109375" style="233" customWidth="1"/>
    <col min="4613" max="4613" width="26.85546875" style="233" bestFit="1" customWidth="1"/>
    <col min="4614" max="4615" width="17.42578125" style="233" bestFit="1" customWidth="1"/>
    <col min="4616" max="4616" width="21.85546875" style="233" customWidth="1"/>
    <col min="4617" max="4617" width="19.42578125" style="233" customWidth="1"/>
    <col min="4618" max="4618" width="11.42578125" style="233"/>
    <col min="4619" max="4625" width="24.140625" style="233" customWidth="1"/>
    <col min="4626" max="4626" width="29" style="233" customWidth="1"/>
    <col min="4627" max="4627" width="20.140625" style="233" bestFit="1" customWidth="1"/>
    <col min="4628" max="4628" width="18.5703125" style="233" bestFit="1" customWidth="1"/>
    <col min="4629" max="4629" width="32.85546875" style="233" customWidth="1"/>
    <col min="4630" max="4630" width="19.28515625" style="233" customWidth="1"/>
    <col min="4631" max="4865" width="11.42578125" style="233"/>
    <col min="4866" max="4866" width="20.85546875" style="233" bestFit="1" customWidth="1"/>
    <col min="4867" max="4867" width="28.85546875" style="233" bestFit="1" customWidth="1"/>
    <col min="4868" max="4868" width="47.7109375" style="233" customWidth="1"/>
    <col min="4869" max="4869" width="26.85546875" style="233" bestFit="1" customWidth="1"/>
    <col min="4870" max="4871" width="17.42578125" style="233" bestFit="1" customWidth="1"/>
    <col min="4872" max="4872" width="21.85546875" style="233" customWidth="1"/>
    <col min="4873" max="4873" width="19.42578125" style="233" customWidth="1"/>
    <col min="4874" max="4874" width="11.42578125" style="233"/>
    <col min="4875" max="4881" width="24.140625" style="233" customWidth="1"/>
    <col min="4882" max="4882" width="29" style="233" customWidth="1"/>
    <col min="4883" max="4883" width="20.140625" style="233" bestFit="1" customWidth="1"/>
    <col min="4884" max="4884" width="18.5703125" style="233" bestFit="1" customWidth="1"/>
    <col min="4885" max="4885" width="32.85546875" style="233" customWidth="1"/>
    <col min="4886" max="4886" width="19.28515625" style="233" customWidth="1"/>
    <col min="4887" max="5121" width="11.42578125" style="233"/>
    <col min="5122" max="5122" width="20.85546875" style="233" bestFit="1" customWidth="1"/>
    <col min="5123" max="5123" width="28.85546875" style="233" bestFit="1" customWidth="1"/>
    <col min="5124" max="5124" width="47.7109375" style="233" customWidth="1"/>
    <col min="5125" max="5125" width="26.85546875" style="233" bestFit="1" customWidth="1"/>
    <col min="5126" max="5127" width="17.42578125" style="233" bestFit="1" customWidth="1"/>
    <col min="5128" max="5128" width="21.85546875" style="233" customWidth="1"/>
    <col min="5129" max="5129" width="19.42578125" style="233" customWidth="1"/>
    <col min="5130" max="5130" width="11.42578125" style="233"/>
    <col min="5131" max="5137" width="24.140625" style="233" customWidth="1"/>
    <col min="5138" max="5138" width="29" style="233" customWidth="1"/>
    <col min="5139" max="5139" width="20.140625" style="233" bestFit="1" customWidth="1"/>
    <col min="5140" max="5140" width="18.5703125" style="233" bestFit="1" customWidth="1"/>
    <col min="5141" max="5141" width="32.85546875" style="233" customWidth="1"/>
    <col min="5142" max="5142" width="19.28515625" style="233" customWidth="1"/>
    <col min="5143" max="5377" width="11.42578125" style="233"/>
    <col min="5378" max="5378" width="20.85546875" style="233" bestFit="1" customWidth="1"/>
    <col min="5379" max="5379" width="28.85546875" style="233" bestFit="1" customWidth="1"/>
    <col min="5380" max="5380" width="47.7109375" style="233" customWidth="1"/>
    <col min="5381" max="5381" width="26.85546875" style="233" bestFit="1" customWidth="1"/>
    <col min="5382" max="5383" width="17.42578125" style="233" bestFit="1" customWidth="1"/>
    <col min="5384" max="5384" width="21.85546875" style="233" customWidth="1"/>
    <col min="5385" max="5385" width="19.42578125" style="233" customWidth="1"/>
    <col min="5386" max="5386" width="11.42578125" style="233"/>
    <col min="5387" max="5393" width="24.140625" style="233" customWidth="1"/>
    <col min="5394" max="5394" width="29" style="233" customWidth="1"/>
    <col min="5395" max="5395" width="20.140625" style="233" bestFit="1" customWidth="1"/>
    <col min="5396" max="5396" width="18.5703125" style="233" bestFit="1" customWidth="1"/>
    <col min="5397" max="5397" width="32.85546875" style="233" customWidth="1"/>
    <col min="5398" max="5398" width="19.28515625" style="233" customWidth="1"/>
    <col min="5399" max="5633" width="11.42578125" style="233"/>
    <col min="5634" max="5634" width="20.85546875" style="233" bestFit="1" customWidth="1"/>
    <col min="5635" max="5635" width="28.85546875" style="233" bestFit="1" customWidth="1"/>
    <col min="5636" max="5636" width="47.7109375" style="233" customWidth="1"/>
    <col min="5637" max="5637" width="26.85546875" style="233" bestFit="1" customWidth="1"/>
    <col min="5638" max="5639" width="17.42578125" style="233" bestFit="1" customWidth="1"/>
    <col min="5640" max="5640" width="21.85546875" style="233" customWidth="1"/>
    <col min="5641" max="5641" width="19.42578125" style="233" customWidth="1"/>
    <col min="5642" max="5642" width="11.42578125" style="233"/>
    <col min="5643" max="5649" width="24.140625" style="233" customWidth="1"/>
    <col min="5650" max="5650" width="29" style="233" customWidth="1"/>
    <col min="5651" max="5651" width="20.140625" style="233" bestFit="1" customWidth="1"/>
    <col min="5652" max="5652" width="18.5703125" style="233" bestFit="1" customWidth="1"/>
    <col min="5653" max="5653" width="32.85546875" style="233" customWidth="1"/>
    <col min="5654" max="5654" width="19.28515625" style="233" customWidth="1"/>
    <col min="5655" max="5889" width="11.42578125" style="233"/>
    <col min="5890" max="5890" width="20.85546875" style="233" bestFit="1" customWidth="1"/>
    <col min="5891" max="5891" width="28.85546875" style="233" bestFit="1" customWidth="1"/>
    <col min="5892" max="5892" width="47.7109375" style="233" customWidth="1"/>
    <col min="5893" max="5893" width="26.85546875" style="233" bestFit="1" customWidth="1"/>
    <col min="5894" max="5895" width="17.42578125" style="233" bestFit="1" customWidth="1"/>
    <col min="5896" max="5896" width="21.85546875" style="233" customWidth="1"/>
    <col min="5897" max="5897" width="19.42578125" style="233" customWidth="1"/>
    <col min="5898" max="5898" width="11.42578125" style="233"/>
    <col min="5899" max="5905" width="24.140625" style="233" customWidth="1"/>
    <col min="5906" max="5906" width="29" style="233" customWidth="1"/>
    <col min="5907" max="5907" width="20.140625" style="233" bestFit="1" customWidth="1"/>
    <col min="5908" max="5908" width="18.5703125" style="233" bestFit="1" customWidth="1"/>
    <col min="5909" max="5909" width="32.85546875" style="233" customWidth="1"/>
    <col min="5910" max="5910" width="19.28515625" style="233" customWidth="1"/>
    <col min="5911" max="6145" width="11.42578125" style="233"/>
    <col min="6146" max="6146" width="20.85546875" style="233" bestFit="1" customWidth="1"/>
    <col min="6147" max="6147" width="28.85546875" style="233" bestFit="1" customWidth="1"/>
    <col min="6148" max="6148" width="47.7109375" style="233" customWidth="1"/>
    <col min="6149" max="6149" width="26.85546875" style="233" bestFit="1" customWidth="1"/>
    <col min="6150" max="6151" width="17.42578125" style="233" bestFit="1" customWidth="1"/>
    <col min="6152" max="6152" width="21.85546875" style="233" customWidth="1"/>
    <col min="6153" max="6153" width="19.42578125" style="233" customWidth="1"/>
    <col min="6154" max="6154" width="11.42578125" style="233"/>
    <col min="6155" max="6161" width="24.140625" style="233" customWidth="1"/>
    <col min="6162" max="6162" width="29" style="233" customWidth="1"/>
    <col min="6163" max="6163" width="20.140625" style="233" bestFit="1" customWidth="1"/>
    <col min="6164" max="6164" width="18.5703125" style="233" bestFit="1" customWidth="1"/>
    <col min="6165" max="6165" width="32.85546875" style="233" customWidth="1"/>
    <col min="6166" max="6166" width="19.28515625" style="233" customWidth="1"/>
    <col min="6167" max="6401" width="11.42578125" style="233"/>
    <col min="6402" max="6402" width="20.85546875" style="233" bestFit="1" customWidth="1"/>
    <col min="6403" max="6403" width="28.85546875" style="233" bestFit="1" customWidth="1"/>
    <col min="6404" max="6404" width="47.7109375" style="233" customWidth="1"/>
    <col min="6405" max="6405" width="26.85546875" style="233" bestFit="1" customWidth="1"/>
    <col min="6406" max="6407" width="17.42578125" style="233" bestFit="1" customWidth="1"/>
    <col min="6408" max="6408" width="21.85546875" style="233" customWidth="1"/>
    <col min="6409" max="6409" width="19.42578125" style="233" customWidth="1"/>
    <col min="6410" max="6410" width="11.42578125" style="233"/>
    <col min="6411" max="6417" width="24.140625" style="233" customWidth="1"/>
    <col min="6418" max="6418" width="29" style="233" customWidth="1"/>
    <col min="6419" max="6419" width="20.140625" style="233" bestFit="1" customWidth="1"/>
    <col min="6420" max="6420" width="18.5703125" style="233" bestFit="1" customWidth="1"/>
    <col min="6421" max="6421" width="32.85546875" style="233" customWidth="1"/>
    <col min="6422" max="6422" width="19.28515625" style="233" customWidth="1"/>
    <col min="6423" max="6657" width="11.42578125" style="233"/>
    <col min="6658" max="6658" width="20.85546875" style="233" bestFit="1" customWidth="1"/>
    <col min="6659" max="6659" width="28.85546875" style="233" bestFit="1" customWidth="1"/>
    <col min="6660" max="6660" width="47.7109375" style="233" customWidth="1"/>
    <col min="6661" max="6661" width="26.85546875" style="233" bestFit="1" customWidth="1"/>
    <col min="6662" max="6663" width="17.42578125" style="233" bestFit="1" customWidth="1"/>
    <col min="6664" max="6664" width="21.85546875" style="233" customWidth="1"/>
    <col min="6665" max="6665" width="19.42578125" style="233" customWidth="1"/>
    <col min="6666" max="6666" width="11.42578125" style="233"/>
    <col min="6667" max="6673" width="24.140625" style="233" customWidth="1"/>
    <col min="6674" max="6674" width="29" style="233" customWidth="1"/>
    <col min="6675" max="6675" width="20.140625" style="233" bestFit="1" customWidth="1"/>
    <col min="6676" max="6676" width="18.5703125" style="233" bestFit="1" customWidth="1"/>
    <col min="6677" max="6677" width="32.85546875" style="233" customWidth="1"/>
    <col min="6678" max="6678" width="19.28515625" style="233" customWidth="1"/>
    <col min="6679" max="6913" width="11.42578125" style="233"/>
    <col min="6914" max="6914" width="20.85546875" style="233" bestFit="1" customWidth="1"/>
    <col min="6915" max="6915" width="28.85546875" style="233" bestFit="1" customWidth="1"/>
    <col min="6916" max="6916" width="47.7109375" style="233" customWidth="1"/>
    <col min="6917" max="6917" width="26.85546875" style="233" bestFit="1" customWidth="1"/>
    <col min="6918" max="6919" width="17.42578125" style="233" bestFit="1" customWidth="1"/>
    <col min="6920" max="6920" width="21.85546875" style="233" customWidth="1"/>
    <col min="6921" max="6921" width="19.42578125" style="233" customWidth="1"/>
    <col min="6922" max="6922" width="11.42578125" style="233"/>
    <col min="6923" max="6929" width="24.140625" style="233" customWidth="1"/>
    <col min="6930" max="6930" width="29" style="233" customWidth="1"/>
    <col min="6931" max="6931" width="20.140625" style="233" bestFit="1" customWidth="1"/>
    <col min="6932" max="6932" width="18.5703125" style="233" bestFit="1" customWidth="1"/>
    <col min="6933" max="6933" width="32.85546875" style="233" customWidth="1"/>
    <col min="6934" max="6934" width="19.28515625" style="233" customWidth="1"/>
    <col min="6935" max="7169" width="11.42578125" style="233"/>
    <col min="7170" max="7170" width="20.85546875" style="233" bestFit="1" customWidth="1"/>
    <col min="7171" max="7171" width="28.85546875" style="233" bestFit="1" customWidth="1"/>
    <col min="7172" max="7172" width="47.7109375" style="233" customWidth="1"/>
    <col min="7173" max="7173" width="26.85546875" style="233" bestFit="1" customWidth="1"/>
    <col min="7174" max="7175" width="17.42578125" style="233" bestFit="1" customWidth="1"/>
    <col min="7176" max="7176" width="21.85546875" style="233" customWidth="1"/>
    <col min="7177" max="7177" width="19.42578125" style="233" customWidth="1"/>
    <col min="7178" max="7178" width="11.42578125" style="233"/>
    <col min="7179" max="7185" width="24.140625" style="233" customWidth="1"/>
    <col min="7186" max="7186" width="29" style="233" customWidth="1"/>
    <col min="7187" max="7187" width="20.140625" style="233" bestFit="1" customWidth="1"/>
    <col min="7188" max="7188" width="18.5703125" style="233" bestFit="1" customWidth="1"/>
    <col min="7189" max="7189" width="32.85546875" style="233" customWidth="1"/>
    <col min="7190" max="7190" width="19.28515625" style="233" customWidth="1"/>
    <col min="7191" max="7425" width="11.42578125" style="233"/>
    <col min="7426" max="7426" width="20.85546875" style="233" bestFit="1" customWidth="1"/>
    <col min="7427" max="7427" width="28.85546875" style="233" bestFit="1" customWidth="1"/>
    <col min="7428" max="7428" width="47.7109375" style="233" customWidth="1"/>
    <col min="7429" max="7429" width="26.85546875" style="233" bestFit="1" customWidth="1"/>
    <col min="7430" max="7431" width="17.42578125" style="233" bestFit="1" customWidth="1"/>
    <col min="7432" max="7432" width="21.85546875" style="233" customWidth="1"/>
    <col min="7433" max="7433" width="19.42578125" style="233" customWidth="1"/>
    <col min="7434" max="7434" width="11.42578125" style="233"/>
    <col min="7435" max="7441" width="24.140625" style="233" customWidth="1"/>
    <col min="7442" max="7442" width="29" style="233" customWidth="1"/>
    <col min="7443" max="7443" width="20.140625" style="233" bestFit="1" customWidth="1"/>
    <col min="7444" max="7444" width="18.5703125" style="233" bestFit="1" customWidth="1"/>
    <col min="7445" max="7445" width="32.85546875" style="233" customWidth="1"/>
    <col min="7446" max="7446" width="19.28515625" style="233" customWidth="1"/>
    <col min="7447" max="7681" width="11.42578125" style="233"/>
    <col min="7682" max="7682" width="20.85546875" style="233" bestFit="1" customWidth="1"/>
    <col min="7683" max="7683" width="28.85546875" style="233" bestFit="1" customWidth="1"/>
    <col min="7684" max="7684" width="47.7109375" style="233" customWidth="1"/>
    <col min="7685" max="7685" width="26.85546875" style="233" bestFit="1" customWidth="1"/>
    <col min="7686" max="7687" width="17.42578125" style="233" bestFit="1" customWidth="1"/>
    <col min="7688" max="7688" width="21.85546875" style="233" customWidth="1"/>
    <col min="7689" max="7689" width="19.42578125" style="233" customWidth="1"/>
    <col min="7690" max="7690" width="11.42578125" style="233"/>
    <col min="7691" max="7697" width="24.140625" style="233" customWidth="1"/>
    <col min="7698" max="7698" width="29" style="233" customWidth="1"/>
    <col min="7699" max="7699" width="20.140625" style="233" bestFit="1" customWidth="1"/>
    <col min="7700" max="7700" width="18.5703125" style="233" bestFit="1" customWidth="1"/>
    <col min="7701" max="7701" width="32.85546875" style="233" customWidth="1"/>
    <col min="7702" max="7702" width="19.28515625" style="233" customWidth="1"/>
    <col min="7703" max="7937" width="11.42578125" style="233"/>
    <col min="7938" max="7938" width="20.85546875" style="233" bestFit="1" customWidth="1"/>
    <col min="7939" max="7939" width="28.85546875" style="233" bestFit="1" customWidth="1"/>
    <col min="7940" max="7940" width="47.7109375" style="233" customWidth="1"/>
    <col min="7941" max="7941" width="26.85546875" style="233" bestFit="1" customWidth="1"/>
    <col min="7942" max="7943" width="17.42578125" style="233" bestFit="1" customWidth="1"/>
    <col min="7944" max="7944" width="21.85546875" style="233" customWidth="1"/>
    <col min="7945" max="7945" width="19.42578125" style="233" customWidth="1"/>
    <col min="7946" max="7946" width="11.42578125" style="233"/>
    <col min="7947" max="7953" width="24.140625" style="233" customWidth="1"/>
    <col min="7954" max="7954" width="29" style="233" customWidth="1"/>
    <col min="7955" max="7955" width="20.140625" style="233" bestFit="1" customWidth="1"/>
    <col min="7956" max="7956" width="18.5703125" style="233" bestFit="1" customWidth="1"/>
    <col min="7957" max="7957" width="32.85546875" style="233" customWidth="1"/>
    <col min="7958" max="7958" width="19.28515625" style="233" customWidth="1"/>
    <col min="7959" max="8193" width="11.42578125" style="233"/>
    <col min="8194" max="8194" width="20.85546875" style="233" bestFit="1" customWidth="1"/>
    <col min="8195" max="8195" width="28.85546875" style="233" bestFit="1" customWidth="1"/>
    <col min="8196" max="8196" width="47.7109375" style="233" customWidth="1"/>
    <col min="8197" max="8197" width="26.85546875" style="233" bestFit="1" customWidth="1"/>
    <col min="8198" max="8199" width="17.42578125" style="233" bestFit="1" customWidth="1"/>
    <col min="8200" max="8200" width="21.85546875" style="233" customWidth="1"/>
    <col min="8201" max="8201" width="19.42578125" style="233" customWidth="1"/>
    <col min="8202" max="8202" width="11.42578125" style="233"/>
    <col min="8203" max="8209" width="24.140625" style="233" customWidth="1"/>
    <col min="8210" max="8210" width="29" style="233" customWidth="1"/>
    <col min="8211" max="8211" width="20.140625" style="233" bestFit="1" customWidth="1"/>
    <col min="8212" max="8212" width="18.5703125" style="233" bestFit="1" customWidth="1"/>
    <col min="8213" max="8213" width="32.85546875" style="233" customWidth="1"/>
    <col min="8214" max="8214" width="19.28515625" style="233" customWidth="1"/>
    <col min="8215" max="8449" width="11.42578125" style="233"/>
    <col min="8450" max="8450" width="20.85546875" style="233" bestFit="1" customWidth="1"/>
    <col min="8451" max="8451" width="28.85546875" style="233" bestFit="1" customWidth="1"/>
    <col min="8452" max="8452" width="47.7109375" style="233" customWidth="1"/>
    <col min="8453" max="8453" width="26.85546875" style="233" bestFit="1" customWidth="1"/>
    <col min="8454" max="8455" width="17.42578125" style="233" bestFit="1" customWidth="1"/>
    <col min="8456" max="8456" width="21.85546875" style="233" customWidth="1"/>
    <col min="8457" max="8457" width="19.42578125" style="233" customWidth="1"/>
    <col min="8458" max="8458" width="11.42578125" style="233"/>
    <col min="8459" max="8465" width="24.140625" style="233" customWidth="1"/>
    <col min="8466" max="8466" width="29" style="233" customWidth="1"/>
    <col min="8467" max="8467" width="20.140625" style="233" bestFit="1" customWidth="1"/>
    <col min="8468" max="8468" width="18.5703125" style="233" bestFit="1" customWidth="1"/>
    <col min="8469" max="8469" width="32.85546875" style="233" customWidth="1"/>
    <col min="8470" max="8470" width="19.28515625" style="233" customWidth="1"/>
    <col min="8471" max="8705" width="11.42578125" style="233"/>
    <col min="8706" max="8706" width="20.85546875" style="233" bestFit="1" customWidth="1"/>
    <col min="8707" max="8707" width="28.85546875" style="233" bestFit="1" customWidth="1"/>
    <col min="8708" max="8708" width="47.7109375" style="233" customWidth="1"/>
    <col min="8709" max="8709" width="26.85546875" style="233" bestFit="1" customWidth="1"/>
    <col min="8710" max="8711" width="17.42578125" style="233" bestFit="1" customWidth="1"/>
    <col min="8712" max="8712" width="21.85546875" style="233" customWidth="1"/>
    <col min="8713" max="8713" width="19.42578125" style="233" customWidth="1"/>
    <col min="8714" max="8714" width="11.42578125" style="233"/>
    <col min="8715" max="8721" width="24.140625" style="233" customWidth="1"/>
    <col min="8722" max="8722" width="29" style="233" customWidth="1"/>
    <col min="8723" max="8723" width="20.140625" style="233" bestFit="1" customWidth="1"/>
    <col min="8724" max="8724" width="18.5703125" style="233" bestFit="1" customWidth="1"/>
    <col min="8725" max="8725" width="32.85546875" style="233" customWidth="1"/>
    <col min="8726" max="8726" width="19.28515625" style="233" customWidth="1"/>
    <col min="8727" max="8961" width="11.42578125" style="233"/>
    <col min="8962" max="8962" width="20.85546875" style="233" bestFit="1" customWidth="1"/>
    <col min="8963" max="8963" width="28.85546875" style="233" bestFit="1" customWidth="1"/>
    <col min="8964" max="8964" width="47.7109375" style="233" customWidth="1"/>
    <col min="8965" max="8965" width="26.85546875" style="233" bestFit="1" customWidth="1"/>
    <col min="8966" max="8967" width="17.42578125" style="233" bestFit="1" customWidth="1"/>
    <col min="8968" max="8968" width="21.85546875" style="233" customWidth="1"/>
    <col min="8969" max="8969" width="19.42578125" style="233" customWidth="1"/>
    <col min="8970" max="8970" width="11.42578125" style="233"/>
    <col min="8971" max="8977" width="24.140625" style="233" customWidth="1"/>
    <col min="8978" max="8978" width="29" style="233" customWidth="1"/>
    <col min="8979" max="8979" width="20.140625" style="233" bestFit="1" customWidth="1"/>
    <col min="8980" max="8980" width="18.5703125" style="233" bestFit="1" customWidth="1"/>
    <col min="8981" max="8981" width="32.85546875" style="233" customWidth="1"/>
    <col min="8982" max="8982" width="19.28515625" style="233" customWidth="1"/>
    <col min="8983" max="9217" width="11.42578125" style="233"/>
    <col min="9218" max="9218" width="20.85546875" style="233" bestFit="1" customWidth="1"/>
    <col min="9219" max="9219" width="28.85546875" style="233" bestFit="1" customWidth="1"/>
    <col min="9220" max="9220" width="47.7109375" style="233" customWidth="1"/>
    <col min="9221" max="9221" width="26.85546875" style="233" bestFit="1" customWidth="1"/>
    <col min="9222" max="9223" width="17.42578125" style="233" bestFit="1" customWidth="1"/>
    <col min="9224" max="9224" width="21.85546875" style="233" customWidth="1"/>
    <col min="9225" max="9225" width="19.42578125" style="233" customWidth="1"/>
    <col min="9226" max="9226" width="11.42578125" style="233"/>
    <col min="9227" max="9233" width="24.140625" style="233" customWidth="1"/>
    <col min="9234" max="9234" width="29" style="233" customWidth="1"/>
    <col min="9235" max="9235" width="20.140625" style="233" bestFit="1" customWidth="1"/>
    <col min="9236" max="9236" width="18.5703125" style="233" bestFit="1" customWidth="1"/>
    <col min="9237" max="9237" width="32.85546875" style="233" customWidth="1"/>
    <col min="9238" max="9238" width="19.28515625" style="233" customWidth="1"/>
    <col min="9239" max="9473" width="11.42578125" style="233"/>
    <col min="9474" max="9474" width="20.85546875" style="233" bestFit="1" customWidth="1"/>
    <col min="9475" max="9475" width="28.85546875" style="233" bestFit="1" customWidth="1"/>
    <col min="9476" max="9476" width="47.7109375" style="233" customWidth="1"/>
    <col min="9477" max="9477" width="26.85546875" style="233" bestFit="1" customWidth="1"/>
    <col min="9478" max="9479" width="17.42578125" style="233" bestFit="1" customWidth="1"/>
    <col min="9480" max="9480" width="21.85546875" style="233" customWidth="1"/>
    <col min="9481" max="9481" width="19.42578125" style="233" customWidth="1"/>
    <col min="9482" max="9482" width="11.42578125" style="233"/>
    <col min="9483" max="9489" width="24.140625" style="233" customWidth="1"/>
    <col min="9490" max="9490" width="29" style="233" customWidth="1"/>
    <col min="9491" max="9491" width="20.140625" style="233" bestFit="1" customWidth="1"/>
    <col min="9492" max="9492" width="18.5703125" style="233" bestFit="1" customWidth="1"/>
    <col min="9493" max="9493" width="32.85546875" style="233" customWidth="1"/>
    <col min="9494" max="9494" width="19.28515625" style="233" customWidth="1"/>
    <col min="9495" max="9729" width="11.42578125" style="233"/>
    <col min="9730" max="9730" width="20.85546875" style="233" bestFit="1" customWidth="1"/>
    <col min="9731" max="9731" width="28.85546875" style="233" bestFit="1" customWidth="1"/>
    <col min="9732" max="9732" width="47.7109375" style="233" customWidth="1"/>
    <col min="9733" max="9733" width="26.85546875" style="233" bestFit="1" customWidth="1"/>
    <col min="9734" max="9735" width="17.42578125" style="233" bestFit="1" customWidth="1"/>
    <col min="9736" max="9736" width="21.85546875" style="233" customWidth="1"/>
    <col min="9737" max="9737" width="19.42578125" style="233" customWidth="1"/>
    <col min="9738" max="9738" width="11.42578125" style="233"/>
    <col min="9739" max="9745" width="24.140625" style="233" customWidth="1"/>
    <col min="9746" max="9746" width="29" style="233" customWidth="1"/>
    <col min="9747" max="9747" width="20.140625" style="233" bestFit="1" customWidth="1"/>
    <col min="9748" max="9748" width="18.5703125" style="233" bestFit="1" customWidth="1"/>
    <col min="9749" max="9749" width="32.85546875" style="233" customWidth="1"/>
    <col min="9750" max="9750" width="19.28515625" style="233" customWidth="1"/>
    <col min="9751" max="9985" width="11.42578125" style="233"/>
    <col min="9986" max="9986" width="20.85546875" style="233" bestFit="1" customWidth="1"/>
    <col min="9987" max="9987" width="28.85546875" style="233" bestFit="1" customWidth="1"/>
    <col min="9988" max="9988" width="47.7109375" style="233" customWidth="1"/>
    <col min="9989" max="9989" width="26.85546875" style="233" bestFit="1" customWidth="1"/>
    <col min="9990" max="9991" width="17.42578125" style="233" bestFit="1" customWidth="1"/>
    <col min="9992" max="9992" width="21.85546875" style="233" customWidth="1"/>
    <col min="9993" max="9993" width="19.42578125" style="233" customWidth="1"/>
    <col min="9994" max="9994" width="11.42578125" style="233"/>
    <col min="9995" max="10001" width="24.140625" style="233" customWidth="1"/>
    <col min="10002" max="10002" width="29" style="233" customWidth="1"/>
    <col min="10003" max="10003" width="20.140625" style="233" bestFit="1" customWidth="1"/>
    <col min="10004" max="10004" width="18.5703125" style="233" bestFit="1" customWidth="1"/>
    <col min="10005" max="10005" width="32.85546875" style="233" customWidth="1"/>
    <col min="10006" max="10006" width="19.28515625" style="233" customWidth="1"/>
    <col min="10007" max="10241" width="11.42578125" style="233"/>
    <col min="10242" max="10242" width="20.85546875" style="233" bestFit="1" customWidth="1"/>
    <col min="10243" max="10243" width="28.85546875" style="233" bestFit="1" customWidth="1"/>
    <col min="10244" max="10244" width="47.7109375" style="233" customWidth="1"/>
    <col min="10245" max="10245" width="26.85546875" style="233" bestFit="1" customWidth="1"/>
    <col min="10246" max="10247" width="17.42578125" style="233" bestFit="1" customWidth="1"/>
    <col min="10248" max="10248" width="21.85546875" style="233" customWidth="1"/>
    <col min="10249" max="10249" width="19.42578125" style="233" customWidth="1"/>
    <col min="10250" max="10250" width="11.42578125" style="233"/>
    <col min="10251" max="10257" width="24.140625" style="233" customWidth="1"/>
    <col min="10258" max="10258" width="29" style="233" customWidth="1"/>
    <col min="10259" max="10259" width="20.140625" style="233" bestFit="1" customWidth="1"/>
    <col min="10260" max="10260" width="18.5703125" style="233" bestFit="1" customWidth="1"/>
    <col min="10261" max="10261" width="32.85546875" style="233" customWidth="1"/>
    <col min="10262" max="10262" width="19.28515625" style="233" customWidth="1"/>
    <col min="10263" max="10497" width="11.42578125" style="233"/>
    <col min="10498" max="10498" width="20.85546875" style="233" bestFit="1" customWidth="1"/>
    <col min="10499" max="10499" width="28.85546875" style="233" bestFit="1" customWidth="1"/>
    <col min="10500" max="10500" width="47.7109375" style="233" customWidth="1"/>
    <col min="10501" max="10501" width="26.85546875" style="233" bestFit="1" customWidth="1"/>
    <col min="10502" max="10503" width="17.42578125" style="233" bestFit="1" customWidth="1"/>
    <col min="10504" max="10504" width="21.85546875" style="233" customWidth="1"/>
    <col min="10505" max="10505" width="19.42578125" style="233" customWidth="1"/>
    <col min="10506" max="10506" width="11.42578125" style="233"/>
    <col min="10507" max="10513" width="24.140625" style="233" customWidth="1"/>
    <col min="10514" max="10514" width="29" style="233" customWidth="1"/>
    <col min="10515" max="10515" width="20.140625" style="233" bestFit="1" customWidth="1"/>
    <col min="10516" max="10516" width="18.5703125" style="233" bestFit="1" customWidth="1"/>
    <col min="10517" max="10517" width="32.85546875" style="233" customWidth="1"/>
    <col min="10518" max="10518" width="19.28515625" style="233" customWidth="1"/>
    <col min="10519" max="10753" width="11.42578125" style="233"/>
    <col min="10754" max="10754" width="20.85546875" style="233" bestFit="1" customWidth="1"/>
    <col min="10755" max="10755" width="28.85546875" style="233" bestFit="1" customWidth="1"/>
    <col min="10756" max="10756" width="47.7109375" style="233" customWidth="1"/>
    <col min="10757" max="10757" width="26.85546875" style="233" bestFit="1" customWidth="1"/>
    <col min="10758" max="10759" width="17.42578125" style="233" bestFit="1" customWidth="1"/>
    <col min="10760" max="10760" width="21.85546875" style="233" customWidth="1"/>
    <col min="10761" max="10761" width="19.42578125" style="233" customWidth="1"/>
    <col min="10762" max="10762" width="11.42578125" style="233"/>
    <col min="10763" max="10769" width="24.140625" style="233" customWidth="1"/>
    <col min="10770" max="10770" width="29" style="233" customWidth="1"/>
    <col min="10771" max="10771" width="20.140625" style="233" bestFit="1" customWidth="1"/>
    <col min="10772" max="10772" width="18.5703125" style="233" bestFit="1" customWidth="1"/>
    <col min="10773" max="10773" width="32.85546875" style="233" customWidth="1"/>
    <col min="10774" max="10774" width="19.28515625" style="233" customWidth="1"/>
    <col min="10775" max="11009" width="11.42578125" style="233"/>
    <col min="11010" max="11010" width="20.85546875" style="233" bestFit="1" customWidth="1"/>
    <col min="11011" max="11011" width="28.85546875" style="233" bestFit="1" customWidth="1"/>
    <col min="11012" max="11012" width="47.7109375" style="233" customWidth="1"/>
    <col min="11013" max="11013" width="26.85546875" style="233" bestFit="1" customWidth="1"/>
    <col min="11014" max="11015" width="17.42578125" style="233" bestFit="1" customWidth="1"/>
    <col min="11016" max="11016" width="21.85546875" style="233" customWidth="1"/>
    <col min="11017" max="11017" width="19.42578125" style="233" customWidth="1"/>
    <col min="11018" max="11018" width="11.42578125" style="233"/>
    <col min="11019" max="11025" width="24.140625" style="233" customWidth="1"/>
    <col min="11026" max="11026" width="29" style="233" customWidth="1"/>
    <col min="11027" max="11027" width="20.140625" style="233" bestFit="1" customWidth="1"/>
    <col min="11028" max="11028" width="18.5703125" style="233" bestFit="1" customWidth="1"/>
    <col min="11029" max="11029" width="32.85546875" style="233" customWidth="1"/>
    <col min="11030" max="11030" width="19.28515625" style="233" customWidth="1"/>
    <col min="11031" max="11265" width="11.42578125" style="233"/>
    <col min="11266" max="11266" width="20.85546875" style="233" bestFit="1" customWidth="1"/>
    <col min="11267" max="11267" width="28.85546875" style="233" bestFit="1" customWidth="1"/>
    <col min="11268" max="11268" width="47.7109375" style="233" customWidth="1"/>
    <col min="11269" max="11269" width="26.85546875" style="233" bestFit="1" customWidth="1"/>
    <col min="11270" max="11271" width="17.42578125" style="233" bestFit="1" customWidth="1"/>
    <col min="11272" max="11272" width="21.85546875" style="233" customWidth="1"/>
    <col min="11273" max="11273" width="19.42578125" style="233" customWidth="1"/>
    <col min="11274" max="11274" width="11.42578125" style="233"/>
    <col min="11275" max="11281" width="24.140625" style="233" customWidth="1"/>
    <col min="11282" max="11282" width="29" style="233" customWidth="1"/>
    <col min="11283" max="11283" width="20.140625" style="233" bestFit="1" customWidth="1"/>
    <col min="11284" max="11284" width="18.5703125" style="233" bestFit="1" customWidth="1"/>
    <col min="11285" max="11285" width="32.85546875" style="233" customWidth="1"/>
    <col min="11286" max="11286" width="19.28515625" style="233" customWidth="1"/>
    <col min="11287" max="11521" width="11.42578125" style="233"/>
    <col min="11522" max="11522" width="20.85546875" style="233" bestFit="1" customWidth="1"/>
    <col min="11523" max="11523" width="28.85546875" style="233" bestFit="1" customWidth="1"/>
    <col min="11524" max="11524" width="47.7109375" style="233" customWidth="1"/>
    <col min="11525" max="11525" width="26.85546875" style="233" bestFit="1" customWidth="1"/>
    <col min="11526" max="11527" width="17.42578125" style="233" bestFit="1" customWidth="1"/>
    <col min="11528" max="11528" width="21.85546875" style="233" customWidth="1"/>
    <col min="11529" max="11529" width="19.42578125" style="233" customWidth="1"/>
    <col min="11530" max="11530" width="11.42578125" style="233"/>
    <col min="11531" max="11537" width="24.140625" style="233" customWidth="1"/>
    <col min="11538" max="11538" width="29" style="233" customWidth="1"/>
    <col min="11539" max="11539" width="20.140625" style="233" bestFit="1" customWidth="1"/>
    <col min="11540" max="11540" width="18.5703125" style="233" bestFit="1" customWidth="1"/>
    <col min="11541" max="11541" width="32.85546875" style="233" customWidth="1"/>
    <col min="11542" max="11542" width="19.28515625" style="233" customWidth="1"/>
    <col min="11543" max="11777" width="11.42578125" style="233"/>
    <col min="11778" max="11778" width="20.85546875" style="233" bestFit="1" customWidth="1"/>
    <col min="11779" max="11779" width="28.85546875" style="233" bestFit="1" customWidth="1"/>
    <col min="11780" max="11780" width="47.7109375" style="233" customWidth="1"/>
    <col min="11781" max="11781" width="26.85546875" style="233" bestFit="1" customWidth="1"/>
    <col min="11782" max="11783" width="17.42578125" style="233" bestFit="1" customWidth="1"/>
    <col min="11784" max="11784" width="21.85546875" style="233" customWidth="1"/>
    <col min="11785" max="11785" width="19.42578125" style="233" customWidth="1"/>
    <col min="11786" max="11786" width="11.42578125" style="233"/>
    <col min="11787" max="11793" width="24.140625" style="233" customWidth="1"/>
    <col min="11794" max="11794" width="29" style="233" customWidth="1"/>
    <col min="11795" max="11795" width="20.140625" style="233" bestFit="1" customWidth="1"/>
    <col min="11796" max="11796" width="18.5703125" style="233" bestFit="1" customWidth="1"/>
    <col min="11797" max="11797" width="32.85546875" style="233" customWidth="1"/>
    <col min="11798" max="11798" width="19.28515625" style="233" customWidth="1"/>
    <col min="11799" max="12033" width="11.42578125" style="233"/>
    <col min="12034" max="12034" width="20.85546875" style="233" bestFit="1" customWidth="1"/>
    <col min="12035" max="12035" width="28.85546875" style="233" bestFit="1" customWidth="1"/>
    <col min="12036" max="12036" width="47.7109375" style="233" customWidth="1"/>
    <col min="12037" max="12037" width="26.85546875" style="233" bestFit="1" customWidth="1"/>
    <col min="12038" max="12039" width="17.42578125" style="233" bestFit="1" customWidth="1"/>
    <col min="12040" max="12040" width="21.85546875" style="233" customWidth="1"/>
    <col min="12041" max="12041" width="19.42578125" style="233" customWidth="1"/>
    <col min="12042" max="12042" width="11.42578125" style="233"/>
    <col min="12043" max="12049" width="24.140625" style="233" customWidth="1"/>
    <col min="12050" max="12050" width="29" style="233" customWidth="1"/>
    <col min="12051" max="12051" width="20.140625" style="233" bestFit="1" customWidth="1"/>
    <col min="12052" max="12052" width="18.5703125" style="233" bestFit="1" customWidth="1"/>
    <col min="12053" max="12053" width="32.85546875" style="233" customWidth="1"/>
    <col min="12054" max="12054" width="19.28515625" style="233" customWidth="1"/>
    <col min="12055" max="12289" width="11.42578125" style="233"/>
    <col min="12290" max="12290" width="20.85546875" style="233" bestFit="1" customWidth="1"/>
    <col min="12291" max="12291" width="28.85546875" style="233" bestFit="1" customWidth="1"/>
    <col min="12292" max="12292" width="47.7109375" style="233" customWidth="1"/>
    <col min="12293" max="12293" width="26.85546875" style="233" bestFit="1" customWidth="1"/>
    <col min="12294" max="12295" width="17.42578125" style="233" bestFit="1" customWidth="1"/>
    <col min="12296" max="12296" width="21.85546875" style="233" customWidth="1"/>
    <col min="12297" max="12297" width="19.42578125" style="233" customWidth="1"/>
    <col min="12298" max="12298" width="11.42578125" style="233"/>
    <col min="12299" max="12305" width="24.140625" style="233" customWidth="1"/>
    <col min="12306" max="12306" width="29" style="233" customWidth="1"/>
    <col min="12307" max="12307" width="20.140625" style="233" bestFit="1" customWidth="1"/>
    <col min="12308" max="12308" width="18.5703125" style="233" bestFit="1" customWidth="1"/>
    <col min="12309" max="12309" width="32.85546875" style="233" customWidth="1"/>
    <col min="12310" max="12310" width="19.28515625" style="233" customWidth="1"/>
    <col min="12311" max="12545" width="11.42578125" style="233"/>
    <col min="12546" max="12546" width="20.85546875" style="233" bestFit="1" customWidth="1"/>
    <col min="12547" max="12547" width="28.85546875" style="233" bestFit="1" customWidth="1"/>
    <col min="12548" max="12548" width="47.7109375" style="233" customWidth="1"/>
    <col min="12549" max="12549" width="26.85546875" style="233" bestFit="1" customWidth="1"/>
    <col min="12550" max="12551" width="17.42578125" style="233" bestFit="1" customWidth="1"/>
    <col min="12552" max="12552" width="21.85546875" style="233" customWidth="1"/>
    <col min="12553" max="12553" width="19.42578125" style="233" customWidth="1"/>
    <col min="12554" max="12554" width="11.42578125" style="233"/>
    <col min="12555" max="12561" width="24.140625" style="233" customWidth="1"/>
    <col min="12562" max="12562" width="29" style="233" customWidth="1"/>
    <col min="12563" max="12563" width="20.140625" style="233" bestFit="1" customWidth="1"/>
    <col min="12564" max="12564" width="18.5703125" style="233" bestFit="1" customWidth="1"/>
    <col min="12565" max="12565" width="32.85546875" style="233" customWidth="1"/>
    <col min="12566" max="12566" width="19.28515625" style="233" customWidth="1"/>
    <col min="12567" max="12801" width="11.42578125" style="233"/>
    <col min="12802" max="12802" width="20.85546875" style="233" bestFit="1" customWidth="1"/>
    <col min="12803" max="12803" width="28.85546875" style="233" bestFit="1" customWidth="1"/>
    <col min="12804" max="12804" width="47.7109375" style="233" customWidth="1"/>
    <col min="12805" max="12805" width="26.85546875" style="233" bestFit="1" customWidth="1"/>
    <col min="12806" max="12807" width="17.42578125" style="233" bestFit="1" customWidth="1"/>
    <col min="12808" max="12808" width="21.85546875" style="233" customWidth="1"/>
    <col min="12809" max="12809" width="19.42578125" style="233" customWidth="1"/>
    <col min="12810" max="12810" width="11.42578125" style="233"/>
    <col min="12811" max="12817" width="24.140625" style="233" customWidth="1"/>
    <col min="12818" max="12818" width="29" style="233" customWidth="1"/>
    <col min="12819" max="12819" width="20.140625" style="233" bestFit="1" customWidth="1"/>
    <col min="12820" max="12820" width="18.5703125" style="233" bestFit="1" customWidth="1"/>
    <col min="12821" max="12821" width="32.85546875" style="233" customWidth="1"/>
    <col min="12822" max="12822" width="19.28515625" style="233" customWidth="1"/>
    <col min="12823" max="13057" width="11.42578125" style="233"/>
    <col min="13058" max="13058" width="20.85546875" style="233" bestFit="1" customWidth="1"/>
    <col min="13059" max="13059" width="28.85546875" style="233" bestFit="1" customWidth="1"/>
    <col min="13060" max="13060" width="47.7109375" style="233" customWidth="1"/>
    <col min="13061" max="13061" width="26.85546875" style="233" bestFit="1" customWidth="1"/>
    <col min="13062" max="13063" width="17.42578125" style="233" bestFit="1" customWidth="1"/>
    <col min="13064" max="13064" width="21.85546875" style="233" customWidth="1"/>
    <col min="13065" max="13065" width="19.42578125" style="233" customWidth="1"/>
    <col min="13066" max="13066" width="11.42578125" style="233"/>
    <col min="13067" max="13073" width="24.140625" style="233" customWidth="1"/>
    <col min="13074" max="13074" width="29" style="233" customWidth="1"/>
    <col min="13075" max="13075" width="20.140625" style="233" bestFit="1" customWidth="1"/>
    <col min="13076" max="13076" width="18.5703125" style="233" bestFit="1" customWidth="1"/>
    <col min="13077" max="13077" width="32.85546875" style="233" customWidth="1"/>
    <col min="13078" max="13078" width="19.28515625" style="233" customWidth="1"/>
    <col min="13079" max="13313" width="11.42578125" style="233"/>
    <col min="13314" max="13314" width="20.85546875" style="233" bestFit="1" customWidth="1"/>
    <col min="13315" max="13315" width="28.85546875" style="233" bestFit="1" customWidth="1"/>
    <col min="13316" max="13316" width="47.7109375" style="233" customWidth="1"/>
    <col min="13317" max="13317" width="26.85546875" style="233" bestFit="1" customWidth="1"/>
    <col min="13318" max="13319" width="17.42578125" style="233" bestFit="1" customWidth="1"/>
    <col min="13320" max="13320" width="21.85546875" style="233" customWidth="1"/>
    <col min="13321" max="13321" width="19.42578125" style="233" customWidth="1"/>
    <col min="13322" max="13322" width="11.42578125" style="233"/>
    <col min="13323" max="13329" width="24.140625" style="233" customWidth="1"/>
    <col min="13330" max="13330" width="29" style="233" customWidth="1"/>
    <col min="13331" max="13331" width="20.140625" style="233" bestFit="1" customWidth="1"/>
    <col min="13332" max="13332" width="18.5703125" style="233" bestFit="1" customWidth="1"/>
    <col min="13333" max="13333" width="32.85546875" style="233" customWidth="1"/>
    <col min="13334" max="13334" width="19.28515625" style="233" customWidth="1"/>
    <col min="13335" max="13569" width="11.42578125" style="233"/>
    <col min="13570" max="13570" width="20.85546875" style="233" bestFit="1" customWidth="1"/>
    <col min="13571" max="13571" width="28.85546875" style="233" bestFit="1" customWidth="1"/>
    <col min="13572" max="13572" width="47.7109375" style="233" customWidth="1"/>
    <col min="13573" max="13573" width="26.85546875" style="233" bestFit="1" customWidth="1"/>
    <col min="13574" max="13575" width="17.42578125" style="233" bestFit="1" customWidth="1"/>
    <col min="13576" max="13576" width="21.85546875" style="233" customWidth="1"/>
    <col min="13577" max="13577" width="19.42578125" style="233" customWidth="1"/>
    <col min="13578" max="13578" width="11.42578125" style="233"/>
    <col min="13579" max="13585" width="24.140625" style="233" customWidth="1"/>
    <col min="13586" max="13586" width="29" style="233" customWidth="1"/>
    <col min="13587" max="13587" width="20.140625" style="233" bestFit="1" customWidth="1"/>
    <col min="13588" max="13588" width="18.5703125" style="233" bestFit="1" customWidth="1"/>
    <col min="13589" max="13589" width="32.85546875" style="233" customWidth="1"/>
    <col min="13590" max="13590" width="19.28515625" style="233" customWidth="1"/>
    <col min="13591" max="13825" width="11.42578125" style="233"/>
    <col min="13826" max="13826" width="20.85546875" style="233" bestFit="1" customWidth="1"/>
    <col min="13827" max="13827" width="28.85546875" style="233" bestFit="1" customWidth="1"/>
    <col min="13828" max="13828" width="47.7109375" style="233" customWidth="1"/>
    <col min="13829" max="13829" width="26.85546875" style="233" bestFit="1" customWidth="1"/>
    <col min="13830" max="13831" width="17.42578125" style="233" bestFit="1" customWidth="1"/>
    <col min="13832" max="13832" width="21.85546875" style="233" customWidth="1"/>
    <col min="13833" max="13833" width="19.42578125" style="233" customWidth="1"/>
    <col min="13834" max="13834" width="11.42578125" style="233"/>
    <col min="13835" max="13841" width="24.140625" style="233" customWidth="1"/>
    <col min="13842" max="13842" width="29" style="233" customWidth="1"/>
    <col min="13843" max="13843" width="20.140625" style="233" bestFit="1" customWidth="1"/>
    <col min="13844" max="13844" width="18.5703125" style="233" bestFit="1" customWidth="1"/>
    <col min="13845" max="13845" width="32.85546875" style="233" customWidth="1"/>
    <col min="13846" max="13846" width="19.28515625" style="233" customWidth="1"/>
    <col min="13847" max="14081" width="11.42578125" style="233"/>
    <col min="14082" max="14082" width="20.85546875" style="233" bestFit="1" customWidth="1"/>
    <col min="14083" max="14083" width="28.85546875" style="233" bestFit="1" customWidth="1"/>
    <col min="14084" max="14084" width="47.7109375" style="233" customWidth="1"/>
    <col min="14085" max="14085" width="26.85546875" style="233" bestFit="1" customWidth="1"/>
    <col min="14086" max="14087" width="17.42578125" style="233" bestFit="1" customWidth="1"/>
    <col min="14088" max="14088" width="21.85546875" style="233" customWidth="1"/>
    <col min="14089" max="14089" width="19.42578125" style="233" customWidth="1"/>
    <col min="14090" max="14090" width="11.42578125" style="233"/>
    <col min="14091" max="14097" width="24.140625" style="233" customWidth="1"/>
    <col min="14098" max="14098" width="29" style="233" customWidth="1"/>
    <col min="14099" max="14099" width="20.140625" style="233" bestFit="1" customWidth="1"/>
    <col min="14100" max="14100" width="18.5703125" style="233" bestFit="1" customWidth="1"/>
    <col min="14101" max="14101" width="32.85546875" style="233" customWidth="1"/>
    <col min="14102" max="14102" width="19.28515625" style="233" customWidth="1"/>
    <col min="14103" max="14337" width="11.42578125" style="233"/>
    <col min="14338" max="14338" width="20.85546875" style="233" bestFit="1" customWidth="1"/>
    <col min="14339" max="14339" width="28.85546875" style="233" bestFit="1" customWidth="1"/>
    <col min="14340" max="14340" width="47.7109375" style="233" customWidth="1"/>
    <col min="14341" max="14341" width="26.85546875" style="233" bestFit="1" customWidth="1"/>
    <col min="14342" max="14343" width="17.42578125" style="233" bestFit="1" customWidth="1"/>
    <col min="14344" max="14344" width="21.85546875" style="233" customWidth="1"/>
    <col min="14345" max="14345" width="19.42578125" style="233" customWidth="1"/>
    <col min="14346" max="14346" width="11.42578125" style="233"/>
    <col min="14347" max="14353" width="24.140625" style="233" customWidth="1"/>
    <col min="14354" max="14354" width="29" style="233" customWidth="1"/>
    <col min="14355" max="14355" width="20.140625" style="233" bestFit="1" customWidth="1"/>
    <col min="14356" max="14356" width="18.5703125" style="233" bestFit="1" customWidth="1"/>
    <col min="14357" max="14357" width="32.85546875" style="233" customWidth="1"/>
    <col min="14358" max="14358" width="19.28515625" style="233" customWidth="1"/>
    <col min="14359" max="14593" width="11.42578125" style="233"/>
    <col min="14594" max="14594" width="20.85546875" style="233" bestFit="1" customWidth="1"/>
    <col min="14595" max="14595" width="28.85546875" style="233" bestFit="1" customWidth="1"/>
    <col min="14596" max="14596" width="47.7109375" style="233" customWidth="1"/>
    <col min="14597" max="14597" width="26.85546875" style="233" bestFit="1" customWidth="1"/>
    <col min="14598" max="14599" width="17.42578125" style="233" bestFit="1" customWidth="1"/>
    <col min="14600" max="14600" width="21.85546875" style="233" customWidth="1"/>
    <col min="14601" max="14601" width="19.42578125" style="233" customWidth="1"/>
    <col min="14602" max="14602" width="11.42578125" style="233"/>
    <col min="14603" max="14609" width="24.140625" style="233" customWidth="1"/>
    <col min="14610" max="14610" width="29" style="233" customWidth="1"/>
    <col min="14611" max="14611" width="20.140625" style="233" bestFit="1" customWidth="1"/>
    <col min="14612" max="14612" width="18.5703125" style="233" bestFit="1" customWidth="1"/>
    <col min="14613" max="14613" width="32.85546875" style="233" customWidth="1"/>
    <col min="14614" max="14614" width="19.28515625" style="233" customWidth="1"/>
    <col min="14615" max="14849" width="11.42578125" style="233"/>
    <col min="14850" max="14850" width="20.85546875" style="233" bestFit="1" customWidth="1"/>
    <col min="14851" max="14851" width="28.85546875" style="233" bestFit="1" customWidth="1"/>
    <col min="14852" max="14852" width="47.7109375" style="233" customWidth="1"/>
    <col min="14853" max="14853" width="26.85546875" style="233" bestFit="1" customWidth="1"/>
    <col min="14854" max="14855" width="17.42578125" style="233" bestFit="1" customWidth="1"/>
    <col min="14856" max="14856" width="21.85546875" style="233" customWidth="1"/>
    <col min="14857" max="14857" width="19.42578125" style="233" customWidth="1"/>
    <col min="14858" max="14858" width="11.42578125" style="233"/>
    <col min="14859" max="14865" width="24.140625" style="233" customWidth="1"/>
    <col min="14866" max="14866" width="29" style="233" customWidth="1"/>
    <col min="14867" max="14867" width="20.140625" style="233" bestFit="1" customWidth="1"/>
    <col min="14868" max="14868" width="18.5703125" style="233" bestFit="1" customWidth="1"/>
    <col min="14869" max="14869" width="32.85546875" style="233" customWidth="1"/>
    <col min="14870" max="14870" width="19.28515625" style="233" customWidth="1"/>
    <col min="14871" max="15105" width="11.42578125" style="233"/>
    <col min="15106" max="15106" width="20.85546875" style="233" bestFit="1" customWidth="1"/>
    <col min="15107" max="15107" width="28.85546875" style="233" bestFit="1" customWidth="1"/>
    <col min="15108" max="15108" width="47.7109375" style="233" customWidth="1"/>
    <col min="15109" max="15109" width="26.85546875" style="233" bestFit="1" customWidth="1"/>
    <col min="15110" max="15111" width="17.42578125" style="233" bestFit="1" customWidth="1"/>
    <col min="15112" max="15112" width="21.85546875" style="233" customWidth="1"/>
    <col min="15113" max="15113" width="19.42578125" style="233" customWidth="1"/>
    <col min="15114" max="15114" width="11.42578125" style="233"/>
    <col min="15115" max="15121" width="24.140625" style="233" customWidth="1"/>
    <col min="15122" max="15122" width="29" style="233" customWidth="1"/>
    <col min="15123" max="15123" width="20.140625" style="233" bestFit="1" customWidth="1"/>
    <col min="15124" max="15124" width="18.5703125" style="233" bestFit="1" customWidth="1"/>
    <col min="15125" max="15125" width="32.85546875" style="233" customWidth="1"/>
    <col min="15126" max="15126" width="19.28515625" style="233" customWidth="1"/>
    <col min="15127" max="15361" width="11.42578125" style="233"/>
    <col min="15362" max="15362" width="20.85546875" style="233" bestFit="1" customWidth="1"/>
    <col min="15363" max="15363" width="28.85546875" style="233" bestFit="1" customWidth="1"/>
    <col min="15364" max="15364" width="47.7109375" style="233" customWidth="1"/>
    <col min="15365" max="15365" width="26.85546875" style="233" bestFit="1" customWidth="1"/>
    <col min="15366" max="15367" width="17.42578125" style="233" bestFit="1" customWidth="1"/>
    <col min="15368" max="15368" width="21.85546875" style="233" customWidth="1"/>
    <col min="15369" max="15369" width="19.42578125" style="233" customWidth="1"/>
    <col min="15370" max="15370" width="11.42578125" style="233"/>
    <col min="15371" max="15377" width="24.140625" style="233" customWidth="1"/>
    <col min="15378" max="15378" width="29" style="233" customWidth="1"/>
    <col min="15379" max="15379" width="20.140625" style="233" bestFit="1" customWidth="1"/>
    <col min="15380" max="15380" width="18.5703125" style="233" bestFit="1" customWidth="1"/>
    <col min="15381" max="15381" width="32.85546875" style="233" customWidth="1"/>
    <col min="15382" max="15382" width="19.28515625" style="233" customWidth="1"/>
    <col min="15383" max="15617" width="11.42578125" style="233"/>
    <col min="15618" max="15618" width="20.85546875" style="233" bestFit="1" customWidth="1"/>
    <col min="15619" max="15619" width="28.85546875" style="233" bestFit="1" customWidth="1"/>
    <col min="15620" max="15620" width="47.7109375" style="233" customWidth="1"/>
    <col min="15621" max="15621" width="26.85546875" style="233" bestFit="1" customWidth="1"/>
    <col min="15622" max="15623" width="17.42578125" style="233" bestFit="1" customWidth="1"/>
    <col min="15624" max="15624" width="21.85546875" style="233" customWidth="1"/>
    <col min="15625" max="15625" width="19.42578125" style="233" customWidth="1"/>
    <col min="15626" max="15626" width="11.42578125" style="233"/>
    <col min="15627" max="15633" width="24.140625" style="233" customWidth="1"/>
    <col min="15634" max="15634" width="29" style="233" customWidth="1"/>
    <col min="15635" max="15635" width="20.140625" style="233" bestFit="1" customWidth="1"/>
    <col min="15636" max="15636" width="18.5703125" style="233" bestFit="1" customWidth="1"/>
    <col min="15637" max="15637" width="32.85546875" style="233" customWidth="1"/>
    <col min="15638" max="15638" width="19.28515625" style="233" customWidth="1"/>
    <col min="15639" max="15873" width="11.42578125" style="233"/>
    <col min="15874" max="15874" width="20.85546875" style="233" bestFit="1" customWidth="1"/>
    <col min="15875" max="15875" width="28.85546875" style="233" bestFit="1" customWidth="1"/>
    <col min="15876" max="15876" width="47.7109375" style="233" customWidth="1"/>
    <col min="15877" max="15877" width="26.85546875" style="233" bestFit="1" customWidth="1"/>
    <col min="15878" max="15879" width="17.42578125" style="233" bestFit="1" customWidth="1"/>
    <col min="15880" max="15880" width="21.85546875" style="233" customWidth="1"/>
    <col min="15881" max="15881" width="19.42578125" style="233" customWidth="1"/>
    <col min="15882" max="15882" width="11.42578125" style="233"/>
    <col min="15883" max="15889" width="24.140625" style="233" customWidth="1"/>
    <col min="15890" max="15890" width="29" style="233" customWidth="1"/>
    <col min="15891" max="15891" width="20.140625" style="233" bestFit="1" customWidth="1"/>
    <col min="15892" max="15892" width="18.5703125" style="233" bestFit="1" customWidth="1"/>
    <col min="15893" max="15893" width="32.85546875" style="233" customWidth="1"/>
    <col min="15894" max="15894" width="19.28515625" style="233" customWidth="1"/>
    <col min="15895" max="16129" width="11.42578125" style="233"/>
    <col min="16130" max="16130" width="20.85546875" style="233" bestFit="1" customWidth="1"/>
    <col min="16131" max="16131" width="28.85546875" style="233" bestFit="1" customWidth="1"/>
    <col min="16132" max="16132" width="47.7109375" style="233" customWidth="1"/>
    <col min="16133" max="16133" width="26.85546875" style="233" bestFit="1" customWidth="1"/>
    <col min="16134" max="16135" width="17.42578125" style="233" bestFit="1" customWidth="1"/>
    <col min="16136" max="16136" width="21.85546875" style="233" customWidth="1"/>
    <col min="16137" max="16137" width="19.42578125" style="233" customWidth="1"/>
    <col min="16138" max="16138" width="11.42578125" style="233"/>
    <col min="16139" max="16145" width="24.140625" style="233" customWidth="1"/>
    <col min="16146" max="16146" width="29" style="233" customWidth="1"/>
    <col min="16147" max="16147" width="20.140625" style="233" bestFit="1" customWidth="1"/>
    <col min="16148" max="16148" width="18.5703125" style="233" bestFit="1" customWidth="1"/>
    <col min="16149" max="16149" width="32.85546875" style="233" customWidth="1"/>
    <col min="16150" max="16150" width="19.28515625" style="233" customWidth="1"/>
    <col min="16151" max="16384" width="11.42578125" style="233"/>
  </cols>
  <sheetData>
    <row r="27" spans="1:22" x14ac:dyDescent="0.2">
      <c r="F27" s="233"/>
      <c r="G27" s="234"/>
      <c r="H27" s="233"/>
      <c r="I27" s="233"/>
      <c r="J27" s="234"/>
      <c r="K27" s="233"/>
    </row>
    <row r="28" spans="1:22" x14ac:dyDescent="0.2">
      <c r="A28" s="233">
        <v>2</v>
      </c>
      <c r="B28" s="233" t="s">
        <v>474</v>
      </c>
    </row>
    <row r="29" spans="1:22" ht="15.75" x14ac:dyDescent="0.25">
      <c r="B29" s="238"/>
      <c r="C29" s="238"/>
      <c r="D29" s="239"/>
      <c r="E29" s="238"/>
      <c r="F29" s="240" t="s">
        <v>475</v>
      </c>
      <c r="G29" s="240"/>
      <c r="H29" s="240"/>
      <c r="I29" s="241" t="s">
        <v>476</v>
      </c>
      <c r="J29" s="241"/>
      <c r="K29" s="242"/>
      <c r="L29" s="241" t="s">
        <v>477</v>
      </c>
      <c r="M29" s="241"/>
      <c r="N29" s="242"/>
      <c r="O29" s="241" t="s">
        <v>478</v>
      </c>
      <c r="P29" s="243"/>
      <c r="Q29" s="244"/>
      <c r="R29" s="243"/>
      <c r="S29" s="238"/>
      <c r="T29" s="238"/>
      <c r="U29" s="245"/>
    </row>
    <row r="30" spans="1:22" ht="59.25" customHeight="1" x14ac:dyDescent="0.25">
      <c r="B30" s="246" t="s">
        <v>479</v>
      </c>
      <c r="C30" s="246" t="s">
        <v>480</v>
      </c>
      <c r="D30" s="247" t="s">
        <v>481</v>
      </c>
      <c r="E30" s="246" t="s">
        <v>482</v>
      </c>
      <c r="F30" s="248" t="s">
        <v>483</v>
      </c>
      <c r="G30" s="248" t="s">
        <v>484</v>
      </c>
      <c r="H30" s="248" t="s">
        <v>485</v>
      </c>
      <c r="I30" s="249" t="s">
        <v>483</v>
      </c>
      <c r="J30" s="249" t="s">
        <v>484</v>
      </c>
      <c r="K30" s="250" t="s">
        <v>485</v>
      </c>
      <c r="L30" s="249" t="s">
        <v>483</v>
      </c>
      <c r="M30" s="249" t="s">
        <v>484</v>
      </c>
      <c r="N30" s="250" t="s">
        <v>485</v>
      </c>
      <c r="O30" s="249" t="s">
        <v>483</v>
      </c>
      <c r="P30" s="249" t="s">
        <v>484</v>
      </c>
      <c r="Q30" s="250" t="s">
        <v>485</v>
      </c>
      <c r="R30" s="250" t="s">
        <v>233</v>
      </c>
      <c r="S30" s="246" t="s">
        <v>486</v>
      </c>
      <c r="T30" s="246" t="s">
        <v>487</v>
      </c>
      <c r="U30" s="246" t="s">
        <v>488</v>
      </c>
    </row>
    <row r="31" spans="1:22" ht="45" x14ac:dyDescent="0.2">
      <c r="B31" s="251"/>
      <c r="C31" s="251">
        <v>810</v>
      </c>
      <c r="D31" s="252" t="s">
        <v>489</v>
      </c>
      <c r="E31" s="253" t="s">
        <v>490</v>
      </c>
      <c r="F31" s="254"/>
      <c r="G31" s="254"/>
      <c r="H31" s="254"/>
      <c r="I31" s="255"/>
      <c r="J31" s="255"/>
      <c r="K31" s="256"/>
      <c r="L31" s="255"/>
      <c r="M31" s="255"/>
      <c r="N31" s="256"/>
      <c r="O31" s="255">
        <v>23</v>
      </c>
      <c r="P31" s="254">
        <f>+Q31/O31</f>
        <v>4364782.6086956523</v>
      </c>
      <c r="Q31" s="256">
        <v>100390000</v>
      </c>
      <c r="R31" s="256">
        <f>+H31+K31+N31+Q31</f>
        <v>100390000</v>
      </c>
      <c r="S31" s="251"/>
      <c r="T31" s="257" t="s">
        <v>37</v>
      </c>
      <c r="U31" s="251" t="s">
        <v>491</v>
      </c>
      <c r="V31" s="233" t="s">
        <v>492</v>
      </c>
    </row>
    <row r="32" spans="1:22" ht="30" x14ac:dyDescent="0.2">
      <c r="B32" s="251"/>
      <c r="C32" s="251">
        <v>506</v>
      </c>
      <c r="D32" s="252" t="s">
        <v>493</v>
      </c>
      <c r="E32" s="258"/>
      <c r="F32" s="259"/>
      <c r="G32" s="259"/>
      <c r="H32" s="259">
        <v>350000000</v>
      </c>
      <c r="I32" s="260"/>
      <c r="J32" s="260"/>
      <c r="K32" s="261"/>
      <c r="L32" s="260"/>
      <c r="M32" s="260"/>
      <c r="N32" s="261"/>
      <c r="O32" s="260"/>
      <c r="P32" s="259"/>
      <c r="Q32" s="261"/>
      <c r="R32" s="256">
        <f t="shared" ref="R32:R40" si="0">+H32+K32+N32+Q32</f>
        <v>350000000</v>
      </c>
      <c r="S32" s="251"/>
      <c r="T32" s="251" t="s">
        <v>494</v>
      </c>
      <c r="U32" s="262" t="s">
        <v>28</v>
      </c>
    </row>
    <row r="33" spans="2:21" s="263" customFormat="1" ht="30" x14ac:dyDescent="0.2">
      <c r="B33" s="264"/>
      <c r="C33" s="264">
        <v>203</v>
      </c>
      <c r="D33" s="265" t="s">
        <v>495</v>
      </c>
      <c r="E33" s="266"/>
      <c r="F33" s="267">
        <v>41</v>
      </c>
      <c r="G33" s="267">
        <v>800000</v>
      </c>
      <c r="H33" s="267">
        <f>+F33*G33</f>
        <v>32800000</v>
      </c>
      <c r="I33" s="268"/>
      <c r="J33" s="268"/>
      <c r="K33" s="269"/>
      <c r="L33" s="268"/>
      <c r="M33" s="268"/>
      <c r="N33" s="269"/>
      <c r="O33" s="268"/>
      <c r="P33" s="267"/>
      <c r="Q33" s="269"/>
      <c r="R33" s="270">
        <f t="shared" si="0"/>
        <v>32800000</v>
      </c>
      <c r="S33" s="264"/>
      <c r="T33" s="264" t="s">
        <v>494</v>
      </c>
      <c r="U33" s="264" t="s">
        <v>37</v>
      </c>
    </row>
    <row r="34" spans="2:21" s="263" customFormat="1" ht="30" x14ac:dyDescent="0.2">
      <c r="B34" s="264"/>
      <c r="C34" s="264">
        <v>203</v>
      </c>
      <c r="D34" s="265" t="s">
        <v>496</v>
      </c>
      <c r="E34" s="266"/>
      <c r="F34" s="267">
        <v>2</v>
      </c>
      <c r="G34" s="267">
        <v>650000</v>
      </c>
      <c r="H34" s="267">
        <f>+F34*G34</f>
        <v>1300000</v>
      </c>
      <c r="I34" s="268"/>
      <c r="J34" s="268"/>
      <c r="K34" s="269"/>
      <c r="L34" s="268"/>
      <c r="M34" s="268"/>
      <c r="N34" s="269"/>
      <c r="O34" s="268"/>
      <c r="P34" s="267"/>
      <c r="Q34" s="269"/>
      <c r="R34" s="270">
        <f t="shared" si="0"/>
        <v>1300000</v>
      </c>
      <c r="S34" s="264"/>
      <c r="T34" s="264" t="s">
        <v>494</v>
      </c>
      <c r="U34" s="264" t="s">
        <v>37</v>
      </c>
    </row>
    <row r="35" spans="2:21" x14ac:dyDescent="0.2">
      <c r="B35" s="251"/>
      <c r="C35" s="251">
        <v>202</v>
      </c>
      <c r="D35" s="252" t="s">
        <v>497</v>
      </c>
      <c r="E35" s="271"/>
      <c r="F35" s="259">
        <v>115</v>
      </c>
      <c r="G35" s="259">
        <f>+H35/F35</f>
        <v>342662.17391304346</v>
      </c>
      <c r="H35" s="259">
        <v>39406150</v>
      </c>
      <c r="I35" s="272"/>
      <c r="J35" s="272"/>
      <c r="K35" s="273"/>
      <c r="L35" s="272"/>
      <c r="M35" s="272"/>
      <c r="N35" s="273"/>
      <c r="O35" s="272"/>
      <c r="P35" s="259"/>
      <c r="Q35" s="273"/>
      <c r="R35" s="256">
        <f t="shared" si="0"/>
        <v>39406150</v>
      </c>
      <c r="S35" s="251"/>
      <c r="T35" s="251"/>
      <c r="U35" s="251"/>
    </row>
    <row r="36" spans="2:21" x14ac:dyDescent="0.2">
      <c r="B36" s="251"/>
      <c r="C36" s="251">
        <v>202</v>
      </c>
      <c r="D36" s="252" t="s">
        <v>498</v>
      </c>
      <c r="E36" s="271"/>
      <c r="F36" s="259">
        <v>70</v>
      </c>
      <c r="G36" s="259">
        <v>406991</v>
      </c>
      <c r="H36" s="259">
        <f>+F36*G36</f>
        <v>28489370</v>
      </c>
      <c r="I36" s="272"/>
      <c r="J36" s="272"/>
      <c r="K36" s="273"/>
      <c r="L36" s="272"/>
      <c r="M36" s="272"/>
      <c r="N36" s="273"/>
      <c r="O36" s="272"/>
      <c r="P36" s="259"/>
      <c r="Q36" s="273"/>
      <c r="R36" s="256">
        <f t="shared" si="0"/>
        <v>28489370</v>
      </c>
      <c r="S36" s="251"/>
      <c r="T36" s="251"/>
      <c r="U36" s="251"/>
    </row>
    <row r="37" spans="2:21" x14ac:dyDescent="0.2">
      <c r="B37" s="251"/>
      <c r="C37" s="251">
        <v>202</v>
      </c>
      <c r="D37" s="252" t="s">
        <v>499</v>
      </c>
      <c r="E37" s="271"/>
      <c r="F37" s="259">
        <v>16</v>
      </c>
      <c r="G37" s="259">
        <v>131530</v>
      </c>
      <c r="H37" s="259">
        <f>+F37*G37</f>
        <v>2104480</v>
      </c>
      <c r="I37" s="272"/>
      <c r="J37" s="272"/>
      <c r="K37" s="273"/>
      <c r="L37" s="272"/>
      <c r="M37" s="272"/>
      <c r="N37" s="273"/>
      <c r="O37" s="272"/>
      <c r="P37" s="259"/>
      <c r="Q37" s="273"/>
      <c r="R37" s="256">
        <f t="shared" si="0"/>
        <v>2104480</v>
      </c>
      <c r="S37" s="251"/>
      <c r="T37" s="251"/>
      <c r="U37" s="251"/>
    </row>
    <row r="38" spans="2:21" ht="45" x14ac:dyDescent="0.2">
      <c r="B38" s="251"/>
      <c r="C38" s="251">
        <v>204</v>
      </c>
      <c r="D38" s="252" t="s">
        <v>500</v>
      </c>
      <c r="E38" s="271"/>
      <c r="F38" s="259">
        <v>97</v>
      </c>
      <c r="G38" s="259">
        <f>+H38/F38</f>
        <v>36182.670103092787</v>
      </c>
      <c r="H38" s="259">
        <v>3509719</v>
      </c>
      <c r="I38" s="272"/>
      <c r="J38" s="272"/>
      <c r="K38" s="273"/>
      <c r="L38" s="272"/>
      <c r="M38" s="272"/>
      <c r="N38" s="273"/>
      <c r="O38" s="272"/>
      <c r="P38" s="259"/>
      <c r="Q38" s="273"/>
      <c r="R38" s="256">
        <f t="shared" si="0"/>
        <v>3509719</v>
      </c>
      <c r="S38" s="251"/>
      <c r="T38" s="251"/>
      <c r="U38" s="251" t="s">
        <v>27</v>
      </c>
    </row>
    <row r="39" spans="2:21" ht="45" x14ac:dyDescent="0.2">
      <c r="B39" s="251"/>
      <c r="C39" s="251">
        <v>204</v>
      </c>
      <c r="D39" s="252" t="s">
        <v>501</v>
      </c>
      <c r="E39" s="271"/>
      <c r="F39" s="259">
        <v>97</v>
      </c>
      <c r="G39" s="259">
        <f>+H39/F39</f>
        <v>35982.278350515466</v>
      </c>
      <c r="H39" s="259">
        <v>3490281</v>
      </c>
      <c r="I39" s="272"/>
      <c r="J39" s="272"/>
      <c r="K39" s="273"/>
      <c r="L39" s="272"/>
      <c r="M39" s="272"/>
      <c r="N39" s="273"/>
      <c r="O39" s="272"/>
      <c r="P39" s="259"/>
      <c r="Q39" s="273"/>
      <c r="R39" s="256">
        <f t="shared" si="0"/>
        <v>3490281</v>
      </c>
      <c r="S39" s="251"/>
      <c r="T39" s="251"/>
      <c r="U39" s="251" t="s">
        <v>27</v>
      </c>
    </row>
    <row r="40" spans="2:21" ht="30" x14ac:dyDescent="0.2">
      <c r="B40" s="251"/>
      <c r="C40" s="251">
        <v>201</v>
      </c>
      <c r="D40" s="252" t="s">
        <v>36</v>
      </c>
      <c r="E40" s="258"/>
      <c r="F40" s="259">
        <v>73</v>
      </c>
      <c r="G40" s="259">
        <f>+H40/F40</f>
        <v>342465.75342465751</v>
      </c>
      <c r="H40" s="259">
        <v>25000000</v>
      </c>
      <c r="I40" s="272"/>
      <c r="J40" s="272"/>
      <c r="K40" s="273"/>
      <c r="L40" s="272"/>
      <c r="M40" s="272"/>
      <c r="N40" s="273"/>
      <c r="O40" s="272"/>
      <c r="P40" s="259"/>
      <c r="Q40" s="273"/>
      <c r="R40" s="256">
        <f t="shared" si="0"/>
        <v>25000000</v>
      </c>
      <c r="S40" s="251"/>
      <c r="T40" s="251"/>
      <c r="U40" s="251" t="s">
        <v>37</v>
      </c>
    </row>
    <row r="41" spans="2:21" s="274" customFormat="1" ht="15.75" x14ac:dyDescent="0.25">
      <c r="B41" s="275"/>
      <c r="C41" s="275"/>
      <c r="D41" s="276" t="s">
        <v>502</v>
      </c>
      <c r="E41" s="277"/>
      <c r="F41" s="278"/>
      <c r="G41" s="278"/>
      <c r="H41" s="279">
        <f>SUM(H31:H40)</f>
        <v>486100000</v>
      </c>
      <c r="I41" s="280"/>
      <c r="J41" s="280"/>
      <c r="K41" s="281"/>
      <c r="L41" s="280"/>
      <c r="M41" s="280"/>
      <c r="N41" s="281"/>
      <c r="O41" s="280"/>
      <c r="P41" s="280"/>
      <c r="Q41" s="282">
        <f>SUM(Q31:Q40)</f>
        <v>100390000</v>
      </c>
      <c r="R41" s="282">
        <f>SUM(R31:R40)</f>
        <v>586490000</v>
      </c>
      <c r="S41" s="275"/>
      <c r="T41" s="275"/>
      <c r="U41" s="275"/>
    </row>
    <row r="42" spans="2:21" ht="15.75" x14ac:dyDescent="0.25">
      <c r="B42" s="283"/>
      <c r="C42" s="283"/>
      <c r="D42" s="284"/>
      <c r="E42" s="285"/>
      <c r="F42" s="286"/>
      <c r="G42" s="286"/>
      <c r="H42" s="286"/>
      <c r="I42" s="30"/>
      <c r="J42" s="30"/>
      <c r="K42" s="287"/>
      <c r="L42" s="30"/>
      <c r="M42" s="30"/>
      <c r="N42" s="287" t="e">
        <f>N31+N32+N40+#REF!+N41</f>
        <v>#REF!</v>
      </c>
      <c r="O42" s="287"/>
      <c r="P42" s="287"/>
      <c r="Q42" s="287"/>
      <c r="R42" s="287"/>
      <c r="S42" s="283"/>
      <c r="T42" s="288"/>
    </row>
    <row r="43" spans="2:21" x14ac:dyDescent="0.2">
      <c r="K43" s="289"/>
      <c r="L43" s="289"/>
      <c r="M43" s="289"/>
      <c r="N43" s="289"/>
      <c r="O43" s="289"/>
      <c r="P43" s="289"/>
      <c r="Q43" s="289"/>
      <c r="R43" s="289"/>
    </row>
    <row r="44" spans="2:21" x14ac:dyDescent="0.2">
      <c r="K44" s="289"/>
      <c r="L44" s="289"/>
      <c r="M44" s="289"/>
      <c r="N44" s="289"/>
      <c r="O44" s="289"/>
      <c r="P44" s="289"/>
      <c r="Q44" s="289"/>
      <c r="R44" s="289"/>
    </row>
    <row r="45" spans="2:21" x14ac:dyDescent="0.2">
      <c r="K45" s="289"/>
      <c r="L45" s="289"/>
      <c r="M45" s="289"/>
      <c r="N45" s="289"/>
      <c r="O45" s="289"/>
      <c r="P45" s="289"/>
      <c r="Q45" s="289"/>
      <c r="R45" s="289"/>
    </row>
    <row r="46" spans="2:21" x14ac:dyDescent="0.2">
      <c r="K46" s="289"/>
      <c r="L46" s="289"/>
      <c r="M46" s="289"/>
      <c r="N46" s="289"/>
      <c r="O46" s="289"/>
      <c r="P46" s="289"/>
      <c r="Q46" s="289"/>
      <c r="R46" s="289"/>
    </row>
    <row r="48" spans="2:21" x14ac:dyDescent="0.2">
      <c r="B48" s="233" t="s">
        <v>503</v>
      </c>
    </row>
    <row r="49" spans="1:22" ht="15.75" x14ac:dyDescent="0.25">
      <c r="A49" s="233">
        <v>2</v>
      </c>
      <c r="B49" s="238"/>
      <c r="C49" s="238"/>
      <c r="D49" s="239"/>
      <c r="E49" s="238"/>
      <c r="F49" s="240" t="s">
        <v>475</v>
      </c>
      <c r="G49" s="240"/>
      <c r="H49" s="240"/>
      <c r="I49" s="241" t="s">
        <v>476</v>
      </c>
      <c r="J49" s="241"/>
      <c r="K49" s="242"/>
      <c r="L49" s="241" t="s">
        <v>477</v>
      </c>
      <c r="M49" s="241"/>
      <c r="N49" s="242"/>
      <c r="O49" s="241" t="s">
        <v>478</v>
      </c>
      <c r="P49" s="243"/>
      <c r="Q49" s="244"/>
      <c r="R49" s="243"/>
      <c r="S49" s="238"/>
      <c r="T49" s="238"/>
      <c r="U49" s="245"/>
    </row>
    <row r="50" spans="1:22" ht="59.25" customHeight="1" x14ac:dyDescent="0.25">
      <c r="B50" s="246" t="s">
        <v>479</v>
      </c>
      <c r="C50" s="246" t="s">
        <v>480</v>
      </c>
      <c r="D50" s="247" t="s">
        <v>481</v>
      </c>
      <c r="E50" s="246" t="s">
        <v>482</v>
      </c>
      <c r="F50" s="248" t="s">
        <v>483</v>
      </c>
      <c r="G50" s="248" t="s">
        <v>484</v>
      </c>
      <c r="H50" s="248" t="s">
        <v>485</v>
      </c>
      <c r="I50" s="249" t="s">
        <v>483</v>
      </c>
      <c r="J50" s="249" t="s">
        <v>484</v>
      </c>
      <c r="K50" s="250" t="s">
        <v>485</v>
      </c>
      <c r="L50" s="249" t="s">
        <v>483</v>
      </c>
      <c r="M50" s="249" t="s">
        <v>484</v>
      </c>
      <c r="N50" s="250" t="s">
        <v>485</v>
      </c>
      <c r="O50" s="249" t="s">
        <v>483</v>
      </c>
      <c r="P50" s="249" t="s">
        <v>484</v>
      </c>
      <c r="Q50" s="250" t="s">
        <v>485</v>
      </c>
      <c r="R50" s="250" t="s">
        <v>233</v>
      </c>
      <c r="S50" s="246" t="s">
        <v>486</v>
      </c>
      <c r="T50" s="246" t="s">
        <v>487</v>
      </c>
      <c r="U50" s="246" t="s">
        <v>488</v>
      </c>
    </row>
    <row r="51" spans="1:22" ht="30" x14ac:dyDescent="0.2">
      <c r="B51" s="251"/>
      <c r="C51" s="251">
        <v>206</v>
      </c>
      <c r="D51" s="252" t="s">
        <v>504</v>
      </c>
      <c r="E51" s="253"/>
      <c r="F51" s="254">
        <v>6</v>
      </c>
      <c r="G51" s="254">
        <f>+H51/F51</f>
        <v>1000000</v>
      </c>
      <c r="H51" s="254">
        <v>6000000</v>
      </c>
      <c r="I51" s="255"/>
      <c r="J51" s="255"/>
      <c r="K51" s="256"/>
      <c r="L51" s="255"/>
      <c r="M51" s="255"/>
      <c r="N51" s="256"/>
      <c r="O51" s="255"/>
      <c r="P51" s="254"/>
      <c r="Q51" s="256"/>
      <c r="R51" s="256">
        <f>+Q51+N51+K51+H51</f>
        <v>6000000</v>
      </c>
      <c r="S51" s="251"/>
      <c r="T51" s="251" t="s">
        <v>505</v>
      </c>
      <c r="U51" s="251" t="s">
        <v>27</v>
      </c>
    </row>
    <row r="52" spans="1:22" s="274" customFormat="1" ht="15.75" x14ac:dyDescent="0.25">
      <c r="B52" s="275"/>
      <c r="C52" s="275"/>
      <c r="D52" s="276" t="s">
        <v>502</v>
      </c>
      <c r="E52" s="277"/>
      <c r="F52" s="278"/>
      <c r="G52" s="278"/>
      <c r="H52" s="279">
        <f>SUM(H51)</f>
        <v>6000000</v>
      </c>
      <c r="I52" s="280">
        <f t="shared" ref="I52:R52" si="1">SUM(I51)</f>
        <v>0</v>
      </c>
      <c r="J52" s="280">
        <f t="shared" si="1"/>
        <v>0</v>
      </c>
      <c r="K52" s="281">
        <f t="shared" si="1"/>
        <v>0</v>
      </c>
      <c r="L52" s="280">
        <f t="shared" si="1"/>
        <v>0</v>
      </c>
      <c r="M52" s="280">
        <f t="shared" si="1"/>
        <v>0</v>
      </c>
      <c r="N52" s="281">
        <f t="shared" si="1"/>
        <v>0</v>
      </c>
      <c r="O52" s="280">
        <f t="shared" si="1"/>
        <v>0</v>
      </c>
      <c r="P52" s="280">
        <f t="shared" si="1"/>
        <v>0</v>
      </c>
      <c r="Q52" s="282">
        <f t="shared" si="1"/>
        <v>0</v>
      </c>
      <c r="R52" s="282">
        <f t="shared" si="1"/>
        <v>6000000</v>
      </c>
      <c r="S52" s="275"/>
      <c r="T52" s="275"/>
      <c r="U52" s="275"/>
    </row>
    <row r="53" spans="1:22" x14ac:dyDescent="0.2">
      <c r="K53" s="289"/>
      <c r="L53" s="289"/>
      <c r="M53" s="289"/>
      <c r="N53" s="289"/>
      <c r="O53" s="289"/>
      <c r="P53" s="289"/>
      <c r="Q53" s="289"/>
      <c r="R53" s="289"/>
    </row>
    <row r="54" spans="1:22" x14ac:dyDescent="0.2">
      <c r="K54" s="289"/>
      <c r="L54" s="289"/>
      <c r="M54" s="289"/>
      <c r="N54" s="289"/>
      <c r="O54" s="289"/>
      <c r="P54" s="289"/>
      <c r="Q54" s="289"/>
      <c r="R54" s="289"/>
    </row>
    <row r="58" spans="1:22" x14ac:dyDescent="0.2">
      <c r="A58" s="233">
        <v>3</v>
      </c>
      <c r="B58" s="233" t="s">
        <v>506</v>
      </c>
      <c r="F58" s="237" t="s">
        <v>475</v>
      </c>
      <c r="I58" s="235" t="s">
        <v>507</v>
      </c>
      <c r="K58" s="290"/>
      <c r="L58" s="235" t="s">
        <v>476</v>
      </c>
      <c r="N58" s="290"/>
      <c r="O58" s="235" t="s">
        <v>478</v>
      </c>
      <c r="Q58" s="290"/>
    </row>
    <row r="59" spans="1:22" x14ac:dyDescent="0.2">
      <c r="K59" s="290"/>
      <c r="N59" s="290"/>
      <c r="Q59" s="290"/>
    </row>
    <row r="60" spans="1:22" ht="59.25" customHeight="1" x14ac:dyDescent="0.25">
      <c r="B60" s="246" t="s">
        <v>479</v>
      </c>
      <c r="C60" s="246" t="s">
        <v>480</v>
      </c>
      <c r="D60" s="247" t="s">
        <v>481</v>
      </c>
      <c r="E60" s="246" t="s">
        <v>482</v>
      </c>
      <c r="F60" s="248" t="s">
        <v>483</v>
      </c>
      <c r="G60" s="248" t="s">
        <v>484</v>
      </c>
      <c r="H60" s="248" t="s">
        <v>485</v>
      </c>
      <c r="I60" s="249" t="s">
        <v>483</v>
      </c>
      <c r="J60" s="249" t="s">
        <v>484</v>
      </c>
      <c r="K60" s="250" t="s">
        <v>485</v>
      </c>
      <c r="L60" s="249" t="s">
        <v>483</v>
      </c>
      <c r="M60" s="249" t="s">
        <v>484</v>
      </c>
      <c r="N60" s="250" t="s">
        <v>485</v>
      </c>
      <c r="O60" s="249" t="s">
        <v>483</v>
      </c>
      <c r="P60" s="249" t="s">
        <v>484</v>
      </c>
      <c r="Q60" s="250" t="s">
        <v>485</v>
      </c>
      <c r="R60" s="250" t="s">
        <v>233</v>
      </c>
      <c r="S60" s="246" t="s">
        <v>486</v>
      </c>
      <c r="T60" s="246" t="s">
        <v>487</v>
      </c>
      <c r="U60" s="246" t="s">
        <v>488</v>
      </c>
    </row>
    <row r="61" spans="1:22" ht="30" x14ac:dyDescent="0.2">
      <c r="B61" s="251"/>
      <c r="C61" s="251">
        <v>811</v>
      </c>
      <c r="D61" s="252" t="s">
        <v>508</v>
      </c>
      <c r="E61" s="253" t="s">
        <v>490</v>
      </c>
      <c r="F61" s="254"/>
      <c r="G61" s="254"/>
      <c r="H61" s="254"/>
      <c r="I61" s="255"/>
      <c r="J61" s="255"/>
      <c r="K61" s="256"/>
      <c r="L61" s="255"/>
      <c r="M61" s="255"/>
      <c r="N61" s="256"/>
      <c r="O61" s="255">
        <v>11</v>
      </c>
      <c r="P61" s="254">
        <f>+Q61/O61</f>
        <v>16750000</v>
      </c>
      <c r="Q61" s="256">
        <v>184250000</v>
      </c>
      <c r="R61" s="256">
        <f>+Q61+N61+K61+H61</f>
        <v>184250000</v>
      </c>
      <c r="S61" s="251">
        <v>30</v>
      </c>
      <c r="T61" s="251" t="s">
        <v>509</v>
      </c>
      <c r="U61" s="251" t="s">
        <v>491</v>
      </c>
      <c r="V61" s="233" t="s">
        <v>492</v>
      </c>
    </row>
    <row r="62" spans="1:22" ht="57.75" customHeight="1" x14ac:dyDescent="0.2">
      <c r="B62" s="251"/>
      <c r="C62" s="251">
        <v>812</v>
      </c>
      <c r="D62" s="252" t="s">
        <v>510</v>
      </c>
      <c r="E62" s="258"/>
      <c r="F62" s="259"/>
      <c r="G62" s="259"/>
      <c r="I62" s="272"/>
      <c r="J62" s="272"/>
      <c r="K62" s="273"/>
      <c r="L62" s="272"/>
      <c r="M62" s="272"/>
      <c r="N62" s="273"/>
      <c r="O62" s="260">
        <v>1</v>
      </c>
      <c r="P62" s="259">
        <v>10000000</v>
      </c>
      <c r="Q62" s="237">
        <f>+O62*P62</f>
        <v>10000000</v>
      </c>
      <c r="R62" s="256">
        <f>+H62+K62+N62+Q62</f>
        <v>10000000</v>
      </c>
      <c r="S62" s="251"/>
      <c r="T62" s="251" t="s">
        <v>511</v>
      </c>
      <c r="U62" s="257" t="s">
        <v>37</v>
      </c>
      <c r="V62" s="233" t="s">
        <v>492</v>
      </c>
    </row>
    <row r="63" spans="1:22" ht="15.75" x14ac:dyDescent="0.25">
      <c r="B63" s="251"/>
      <c r="C63" s="251"/>
      <c r="D63" s="276" t="s">
        <v>502</v>
      </c>
      <c r="E63" s="258"/>
      <c r="F63" s="259"/>
      <c r="G63" s="259"/>
      <c r="H63" s="259"/>
      <c r="I63" s="260"/>
      <c r="J63" s="260"/>
      <c r="K63" s="261"/>
      <c r="L63" s="260"/>
      <c r="M63" s="260"/>
      <c r="N63" s="261"/>
      <c r="O63" s="260"/>
      <c r="P63" s="260"/>
      <c r="Q63" s="261">
        <f>SUM(Q61:Q62)</f>
        <v>194250000</v>
      </c>
      <c r="R63" s="256">
        <f>SUM(R61:R62)</f>
        <v>194250000</v>
      </c>
      <c r="S63" s="251"/>
      <c r="T63" s="251"/>
      <c r="U63" s="251"/>
    </row>
    <row r="69" spans="1:21" x14ac:dyDescent="0.2">
      <c r="A69" s="233">
        <v>4</v>
      </c>
      <c r="B69" s="233" t="s">
        <v>512</v>
      </c>
      <c r="F69" s="237" t="s">
        <v>475</v>
      </c>
      <c r="I69" s="235" t="s">
        <v>507</v>
      </c>
      <c r="K69" s="290"/>
      <c r="L69" s="235" t="s">
        <v>476</v>
      </c>
      <c r="N69" s="290"/>
      <c r="O69" s="235" t="s">
        <v>478</v>
      </c>
      <c r="Q69" s="290"/>
    </row>
    <row r="70" spans="1:21" ht="59.25" customHeight="1" x14ac:dyDescent="0.25">
      <c r="B70" s="246" t="s">
        <v>479</v>
      </c>
      <c r="C70" s="246" t="s">
        <v>480</v>
      </c>
      <c r="D70" s="247" t="s">
        <v>481</v>
      </c>
      <c r="E70" s="246" t="s">
        <v>482</v>
      </c>
      <c r="F70" s="248" t="s">
        <v>483</v>
      </c>
      <c r="G70" s="248" t="s">
        <v>484</v>
      </c>
      <c r="H70" s="248" t="s">
        <v>485</v>
      </c>
      <c r="I70" s="249" t="s">
        <v>483</v>
      </c>
      <c r="J70" s="249" t="s">
        <v>484</v>
      </c>
      <c r="K70" s="250" t="s">
        <v>485</v>
      </c>
      <c r="L70" s="249" t="s">
        <v>483</v>
      </c>
      <c r="M70" s="249" t="s">
        <v>484</v>
      </c>
      <c r="N70" s="250" t="s">
        <v>485</v>
      </c>
      <c r="O70" s="249" t="s">
        <v>483</v>
      </c>
      <c r="P70" s="249" t="s">
        <v>484</v>
      </c>
      <c r="Q70" s="250" t="s">
        <v>485</v>
      </c>
      <c r="R70" s="250" t="s">
        <v>233</v>
      </c>
      <c r="S70" s="246" t="s">
        <v>486</v>
      </c>
      <c r="T70" s="246" t="s">
        <v>487</v>
      </c>
      <c r="U70" s="246" t="s">
        <v>488</v>
      </c>
    </row>
    <row r="71" spans="1:21" x14ac:dyDescent="0.2">
      <c r="B71" s="251"/>
      <c r="C71" s="251">
        <v>277</v>
      </c>
      <c r="D71" s="252" t="s">
        <v>513</v>
      </c>
      <c r="E71" s="253" t="s">
        <v>490</v>
      </c>
      <c r="F71" s="254">
        <v>10</v>
      </c>
      <c r="G71" s="254">
        <v>456667</v>
      </c>
      <c r="H71" s="254">
        <f>+F71*G71+42164</f>
        <v>4608834</v>
      </c>
      <c r="I71" s="255"/>
      <c r="J71" s="255"/>
      <c r="K71" s="256"/>
      <c r="L71" s="255"/>
      <c r="M71" s="255"/>
      <c r="N71" s="256"/>
      <c r="O71" s="255"/>
      <c r="P71" s="254"/>
      <c r="Q71" s="256"/>
      <c r="R71" s="256">
        <f>+Q71+N71+K71+H71</f>
        <v>4608834</v>
      </c>
      <c r="S71" s="251">
        <v>180</v>
      </c>
      <c r="T71" s="251" t="s">
        <v>514</v>
      </c>
      <c r="U71" s="251" t="s">
        <v>514</v>
      </c>
    </row>
    <row r="72" spans="1:21" x14ac:dyDescent="0.2">
      <c r="B72" s="251"/>
      <c r="C72" s="251">
        <v>277</v>
      </c>
      <c r="D72" s="252" t="s">
        <v>515</v>
      </c>
      <c r="E72" s="258" t="s">
        <v>490</v>
      </c>
      <c r="F72" s="259">
        <v>4</v>
      </c>
      <c r="G72" s="259">
        <v>313000</v>
      </c>
      <c r="H72" s="259">
        <f>+F72*G72</f>
        <v>1252000</v>
      </c>
      <c r="I72" s="260"/>
      <c r="J72" s="260"/>
      <c r="K72" s="261"/>
      <c r="L72" s="260"/>
      <c r="M72" s="260"/>
      <c r="N72" s="261"/>
      <c r="O72" s="260"/>
      <c r="P72" s="259"/>
      <c r="Q72" s="261"/>
      <c r="R72" s="256">
        <f>+Q72+N72+K72+H72</f>
        <v>1252000</v>
      </c>
      <c r="S72" s="251">
        <v>180</v>
      </c>
      <c r="T72" s="251" t="s">
        <v>514</v>
      </c>
      <c r="U72" s="251" t="s">
        <v>514</v>
      </c>
    </row>
    <row r="73" spans="1:21" x14ac:dyDescent="0.2">
      <c r="B73" s="251"/>
      <c r="C73" s="251">
        <v>277</v>
      </c>
      <c r="D73" s="252" t="s">
        <v>516</v>
      </c>
      <c r="E73" s="258" t="s">
        <v>490</v>
      </c>
      <c r="F73" s="259">
        <v>1</v>
      </c>
      <c r="G73" s="259">
        <v>139166</v>
      </c>
      <c r="H73" s="259">
        <f>+F73*G73</f>
        <v>139166</v>
      </c>
      <c r="I73" s="272"/>
      <c r="J73" s="272"/>
      <c r="K73" s="273"/>
      <c r="L73" s="272"/>
      <c r="M73" s="272"/>
      <c r="N73" s="273"/>
      <c r="O73" s="272"/>
      <c r="P73" s="259"/>
      <c r="Q73" s="273"/>
      <c r="R73" s="256">
        <f>+Q73+N73+K73+H73</f>
        <v>139166</v>
      </c>
      <c r="S73" s="251">
        <v>180</v>
      </c>
      <c r="T73" s="251" t="s">
        <v>514</v>
      </c>
      <c r="U73" s="251" t="s">
        <v>514</v>
      </c>
    </row>
    <row r="74" spans="1:21" x14ac:dyDescent="0.2">
      <c r="B74" s="251"/>
      <c r="C74" s="251"/>
      <c r="D74" s="252"/>
      <c r="E74" s="258"/>
      <c r="F74" s="259"/>
      <c r="G74" s="259"/>
      <c r="H74" s="259"/>
      <c r="I74" s="272"/>
      <c r="J74" s="272"/>
      <c r="K74" s="273"/>
      <c r="L74" s="272"/>
      <c r="M74" s="272"/>
      <c r="N74" s="273"/>
      <c r="O74" s="272"/>
      <c r="P74" s="259"/>
      <c r="Q74" s="273"/>
      <c r="R74" s="256">
        <f>+Q74+N74+K74+H74</f>
        <v>0</v>
      </c>
      <c r="S74" s="251"/>
      <c r="T74" s="251"/>
      <c r="U74" s="251"/>
    </row>
    <row r="75" spans="1:21" s="274" customFormat="1" ht="15.75" x14ac:dyDescent="0.25">
      <c r="B75" s="275"/>
      <c r="C75" s="275"/>
      <c r="D75" s="276" t="s">
        <v>502</v>
      </c>
      <c r="E75" s="277"/>
      <c r="F75" s="278"/>
      <c r="G75" s="278"/>
      <c r="H75" s="278">
        <f>SUM(H71:H74)</f>
        <v>6000000</v>
      </c>
      <c r="I75" s="280"/>
      <c r="J75" s="280"/>
      <c r="K75" s="281"/>
      <c r="L75" s="280"/>
      <c r="M75" s="280"/>
      <c r="N75" s="281"/>
      <c r="O75" s="280"/>
      <c r="P75" s="280"/>
      <c r="Q75" s="281"/>
      <c r="R75" s="282">
        <f>SUM(R71:R74)</f>
        <v>6000000</v>
      </c>
      <c r="S75" s="275"/>
      <c r="T75" s="275"/>
      <c r="U75" s="275"/>
    </row>
    <row r="79" spans="1:21" x14ac:dyDescent="0.2">
      <c r="A79" s="233">
        <v>5</v>
      </c>
      <c r="B79" s="233" t="s">
        <v>517</v>
      </c>
      <c r="F79" s="237" t="s">
        <v>475</v>
      </c>
      <c r="I79" s="235" t="s">
        <v>507</v>
      </c>
      <c r="K79" s="290"/>
      <c r="L79" s="235" t="s">
        <v>476</v>
      </c>
      <c r="N79" s="290"/>
      <c r="O79" s="235" t="s">
        <v>478</v>
      </c>
      <c r="Q79" s="290"/>
    </row>
    <row r="80" spans="1:21" ht="59.25" customHeight="1" x14ac:dyDescent="0.25">
      <c r="B80" s="246" t="s">
        <v>479</v>
      </c>
      <c r="C80" s="246" t="s">
        <v>480</v>
      </c>
      <c r="D80" s="247" t="s">
        <v>481</v>
      </c>
      <c r="E80" s="246" t="s">
        <v>482</v>
      </c>
      <c r="F80" s="248" t="s">
        <v>483</v>
      </c>
      <c r="G80" s="248" t="s">
        <v>484</v>
      </c>
      <c r="H80" s="248" t="s">
        <v>485</v>
      </c>
      <c r="I80" s="249" t="s">
        <v>483</v>
      </c>
      <c r="J80" s="249" t="s">
        <v>484</v>
      </c>
      <c r="K80" s="250" t="s">
        <v>485</v>
      </c>
      <c r="L80" s="249" t="s">
        <v>483</v>
      </c>
      <c r="M80" s="249" t="s">
        <v>484</v>
      </c>
      <c r="N80" s="250" t="s">
        <v>485</v>
      </c>
      <c r="O80" s="249" t="s">
        <v>483</v>
      </c>
      <c r="P80" s="249" t="s">
        <v>484</v>
      </c>
      <c r="Q80" s="250" t="s">
        <v>485</v>
      </c>
      <c r="R80" s="250" t="s">
        <v>233</v>
      </c>
      <c r="S80" s="246" t="s">
        <v>486</v>
      </c>
      <c r="T80" s="246" t="s">
        <v>487</v>
      </c>
      <c r="U80" s="246" t="s">
        <v>488</v>
      </c>
    </row>
    <row r="81" spans="1:22" ht="30" x14ac:dyDescent="0.2">
      <c r="A81" s="233" t="s">
        <v>518</v>
      </c>
      <c r="B81" s="251"/>
      <c r="C81" s="251">
        <v>390</v>
      </c>
      <c r="D81" s="252" t="s">
        <v>134</v>
      </c>
      <c r="E81" s="253" t="s">
        <v>490</v>
      </c>
      <c r="F81" s="254">
        <v>1</v>
      </c>
      <c r="G81" s="254">
        <v>17000000</v>
      </c>
      <c r="H81" s="254">
        <f>+F81*G81</f>
        <v>17000000</v>
      </c>
      <c r="I81" s="255"/>
      <c r="J81" s="255"/>
      <c r="K81" s="256"/>
      <c r="L81" s="255"/>
      <c r="M81" s="255"/>
      <c r="N81" s="256"/>
      <c r="O81" s="255"/>
      <c r="P81" s="254"/>
      <c r="Q81" s="256"/>
      <c r="R81" s="256">
        <f>+Q81+N81+K81+H81</f>
        <v>17000000</v>
      </c>
      <c r="S81" s="251">
        <v>180</v>
      </c>
      <c r="T81" s="257" t="s">
        <v>27</v>
      </c>
      <c r="U81" s="257" t="s">
        <v>27</v>
      </c>
    </row>
    <row r="82" spans="1:22" s="274" customFormat="1" ht="15.75" x14ac:dyDescent="0.25">
      <c r="B82" s="275"/>
      <c r="C82" s="275"/>
      <c r="D82" s="276" t="s">
        <v>502</v>
      </c>
      <c r="E82" s="277"/>
      <c r="F82" s="278"/>
      <c r="G82" s="278"/>
      <c r="H82" s="278">
        <f>SUM(H81:H81)</f>
        <v>17000000</v>
      </c>
      <c r="I82" s="280"/>
      <c r="J82" s="280"/>
      <c r="K82" s="278">
        <f t="shared" ref="K82:R82" si="2">SUM(K81:K81)</f>
        <v>0</v>
      </c>
      <c r="L82" s="278">
        <f t="shared" si="2"/>
        <v>0</v>
      </c>
      <c r="M82" s="278">
        <f t="shared" si="2"/>
        <v>0</v>
      </c>
      <c r="N82" s="278">
        <f t="shared" si="2"/>
        <v>0</v>
      </c>
      <c r="O82" s="278">
        <f t="shared" si="2"/>
        <v>0</v>
      </c>
      <c r="P82" s="278">
        <f t="shared" si="2"/>
        <v>0</v>
      </c>
      <c r="Q82" s="278">
        <f t="shared" si="2"/>
        <v>0</v>
      </c>
      <c r="R82" s="278">
        <f t="shared" si="2"/>
        <v>17000000</v>
      </c>
      <c r="S82" s="275"/>
      <c r="T82" s="275"/>
      <c r="U82" s="275"/>
    </row>
    <row r="85" spans="1:22" x14ac:dyDescent="0.2">
      <c r="A85" s="233">
        <v>6</v>
      </c>
      <c r="B85" s="233" t="s">
        <v>519</v>
      </c>
      <c r="F85" s="237" t="s">
        <v>475</v>
      </c>
      <c r="I85" s="235" t="s">
        <v>507</v>
      </c>
      <c r="K85" s="290"/>
      <c r="L85" s="235" t="s">
        <v>476</v>
      </c>
      <c r="N85" s="290"/>
      <c r="O85" s="235" t="s">
        <v>478</v>
      </c>
      <c r="Q85" s="290"/>
    </row>
    <row r="86" spans="1:22" ht="59.25" customHeight="1" x14ac:dyDescent="0.25">
      <c r="B86" s="246" t="s">
        <v>479</v>
      </c>
      <c r="C86" s="246" t="s">
        <v>480</v>
      </c>
      <c r="D86" s="247" t="s">
        <v>481</v>
      </c>
      <c r="E86" s="246" t="s">
        <v>482</v>
      </c>
      <c r="F86" s="248" t="s">
        <v>483</v>
      </c>
      <c r="G86" s="248" t="s">
        <v>484</v>
      </c>
      <c r="H86" s="248" t="s">
        <v>485</v>
      </c>
      <c r="I86" s="249" t="s">
        <v>483</v>
      </c>
      <c r="J86" s="249" t="s">
        <v>484</v>
      </c>
      <c r="K86" s="250" t="s">
        <v>485</v>
      </c>
      <c r="L86" s="249" t="s">
        <v>483</v>
      </c>
      <c r="M86" s="249" t="s">
        <v>484</v>
      </c>
      <c r="N86" s="250" t="s">
        <v>485</v>
      </c>
      <c r="O86" s="249" t="s">
        <v>483</v>
      </c>
      <c r="P86" s="249" t="s">
        <v>484</v>
      </c>
      <c r="Q86" s="250" t="s">
        <v>485</v>
      </c>
      <c r="R86" s="250" t="s">
        <v>233</v>
      </c>
      <c r="S86" s="246" t="s">
        <v>486</v>
      </c>
      <c r="T86" s="246" t="s">
        <v>487</v>
      </c>
      <c r="U86" s="246" t="s">
        <v>488</v>
      </c>
    </row>
    <row r="87" spans="1:22" x14ac:dyDescent="0.2">
      <c r="A87" s="233" t="s">
        <v>518</v>
      </c>
      <c r="B87" s="251"/>
      <c r="C87" s="251">
        <v>355</v>
      </c>
      <c r="D87" s="252" t="s">
        <v>105</v>
      </c>
      <c r="E87" s="253" t="s">
        <v>490</v>
      </c>
      <c r="F87" s="254">
        <v>1</v>
      </c>
      <c r="G87" s="254">
        <v>1250000000</v>
      </c>
      <c r="H87" s="254">
        <f>+F87*G87</f>
        <v>1250000000</v>
      </c>
      <c r="I87" s="255"/>
      <c r="J87" s="255"/>
      <c r="K87" s="256"/>
      <c r="L87" s="255"/>
      <c r="M87" s="255"/>
      <c r="N87" s="256"/>
      <c r="O87" s="255"/>
      <c r="P87" s="254"/>
      <c r="Q87" s="256"/>
      <c r="R87" s="256">
        <f>+Q87+N87+K87+H87</f>
        <v>1250000000</v>
      </c>
      <c r="S87" s="251">
        <v>360</v>
      </c>
      <c r="T87" s="251" t="s">
        <v>520</v>
      </c>
      <c r="U87" s="251" t="s">
        <v>520</v>
      </c>
    </row>
    <row r="88" spans="1:22" ht="15.75" x14ac:dyDescent="0.25">
      <c r="B88" s="275"/>
      <c r="C88" s="275"/>
      <c r="D88" s="276" t="s">
        <v>502</v>
      </c>
      <c r="E88" s="277"/>
      <c r="F88" s="278"/>
      <c r="G88" s="278"/>
      <c r="H88" s="278">
        <f>SUM(H87)</f>
        <v>1250000000</v>
      </c>
      <c r="I88" s="280"/>
      <c r="J88" s="280"/>
      <c r="K88" s="281"/>
      <c r="L88" s="280"/>
      <c r="M88" s="280"/>
      <c r="N88" s="281"/>
      <c r="O88" s="280"/>
      <c r="P88" s="280"/>
      <c r="Q88" s="281"/>
      <c r="R88" s="282">
        <f>SUM(R87:R87)</f>
        <v>1250000000</v>
      </c>
      <c r="S88" s="251"/>
      <c r="T88" s="251"/>
      <c r="U88" s="251"/>
    </row>
    <row r="92" spans="1:22" x14ac:dyDescent="0.2">
      <c r="A92" s="233">
        <v>7</v>
      </c>
      <c r="B92" s="233" t="s">
        <v>521</v>
      </c>
      <c r="F92" s="237" t="s">
        <v>475</v>
      </c>
      <c r="I92" s="235" t="s">
        <v>507</v>
      </c>
      <c r="K92" s="290"/>
      <c r="L92" s="235" t="s">
        <v>476</v>
      </c>
      <c r="N92" s="290"/>
      <c r="O92" s="235" t="s">
        <v>478</v>
      </c>
      <c r="Q92" s="290"/>
    </row>
    <row r="93" spans="1:22" ht="59.25" customHeight="1" x14ac:dyDescent="0.25">
      <c r="B93" s="246" t="s">
        <v>479</v>
      </c>
      <c r="C93" s="246" t="s">
        <v>480</v>
      </c>
      <c r="D93" s="247" t="s">
        <v>481</v>
      </c>
      <c r="E93" s="246" t="s">
        <v>482</v>
      </c>
      <c r="F93" s="248" t="s">
        <v>483</v>
      </c>
      <c r="G93" s="248" t="s">
        <v>484</v>
      </c>
      <c r="H93" s="248" t="s">
        <v>485</v>
      </c>
      <c r="I93" s="249" t="s">
        <v>483</v>
      </c>
      <c r="J93" s="249" t="s">
        <v>484</v>
      </c>
      <c r="K93" s="250" t="s">
        <v>485</v>
      </c>
      <c r="L93" s="249" t="s">
        <v>483</v>
      </c>
      <c r="M93" s="249" t="s">
        <v>484</v>
      </c>
      <c r="N93" s="250" t="s">
        <v>485</v>
      </c>
      <c r="O93" s="249" t="s">
        <v>483</v>
      </c>
      <c r="P93" s="249" t="s">
        <v>484</v>
      </c>
      <c r="Q93" s="250" t="s">
        <v>485</v>
      </c>
      <c r="R93" s="250" t="s">
        <v>233</v>
      </c>
      <c r="S93" s="246" t="s">
        <v>486</v>
      </c>
      <c r="T93" s="246" t="s">
        <v>487</v>
      </c>
      <c r="U93" s="246" t="s">
        <v>488</v>
      </c>
    </row>
    <row r="94" spans="1:22" ht="45" x14ac:dyDescent="0.2">
      <c r="A94" s="233" t="s">
        <v>518</v>
      </c>
      <c r="B94" s="251"/>
      <c r="C94" s="251">
        <v>813</v>
      </c>
      <c r="D94" s="252" t="s">
        <v>522</v>
      </c>
      <c r="E94" s="253" t="s">
        <v>490</v>
      </c>
      <c r="F94" s="254"/>
      <c r="G94" s="254"/>
      <c r="H94" s="254">
        <f>+F94*G94</f>
        <v>0</v>
      </c>
      <c r="I94" s="255"/>
      <c r="J94" s="255"/>
      <c r="K94" s="256"/>
      <c r="L94" s="255"/>
      <c r="M94" s="255"/>
      <c r="N94" s="256"/>
      <c r="O94" s="255">
        <v>1</v>
      </c>
      <c r="P94" s="254">
        <v>155946374</v>
      </c>
      <c r="Q94" s="256">
        <f>+O94*P94</f>
        <v>155946374</v>
      </c>
      <c r="R94" s="256">
        <f>+Q94+N94+K94+H94</f>
        <v>155946374</v>
      </c>
      <c r="S94" s="251"/>
      <c r="T94" s="251" t="s">
        <v>520</v>
      </c>
      <c r="U94" s="251" t="s">
        <v>520</v>
      </c>
      <c r="V94" s="233" t="s">
        <v>523</v>
      </c>
    </row>
    <row r="95" spans="1:22" ht="30" x14ac:dyDescent="0.2">
      <c r="A95" s="233" t="s">
        <v>518</v>
      </c>
      <c r="B95" s="251"/>
      <c r="C95" s="251">
        <v>813</v>
      </c>
      <c r="D95" s="252" t="s">
        <v>524</v>
      </c>
      <c r="E95" s="258" t="s">
        <v>490</v>
      </c>
      <c r="F95" s="259"/>
      <c r="G95" s="259"/>
      <c r="H95" s="259">
        <f>+F95*G95</f>
        <v>0</v>
      </c>
      <c r="I95" s="260"/>
      <c r="J95" s="260"/>
      <c r="K95" s="261"/>
      <c r="L95" s="260"/>
      <c r="M95" s="260"/>
      <c r="N95" s="261"/>
      <c r="O95" s="260">
        <v>1</v>
      </c>
      <c r="P95" s="259">
        <v>153000000</v>
      </c>
      <c r="Q95" s="256">
        <f>+O95*P95</f>
        <v>153000000</v>
      </c>
      <c r="R95" s="256">
        <f>+Q95+N95+K95+H95</f>
        <v>153000000</v>
      </c>
      <c r="S95" s="251"/>
      <c r="T95" s="251" t="s">
        <v>520</v>
      </c>
      <c r="U95" s="251" t="s">
        <v>520</v>
      </c>
      <c r="V95" s="233" t="s">
        <v>523</v>
      </c>
    </row>
    <row r="96" spans="1:22" x14ac:dyDescent="0.2">
      <c r="B96" s="251"/>
      <c r="C96" s="251"/>
      <c r="D96" s="252"/>
      <c r="E96" s="258" t="s">
        <v>490</v>
      </c>
      <c r="F96" s="259"/>
      <c r="G96" s="259"/>
      <c r="H96" s="259">
        <f>+F96*G96</f>
        <v>0</v>
      </c>
      <c r="I96" s="272"/>
      <c r="J96" s="272"/>
      <c r="K96" s="273"/>
      <c r="L96" s="272"/>
      <c r="M96" s="272"/>
      <c r="N96" s="273"/>
      <c r="O96" s="272"/>
      <c r="P96" s="259"/>
      <c r="Q96" s="273"/>
      <c r="R96" s="256">
        <f>+Q96+N96+K96+H96</f>
        <v>0</v>
      </c>
      <c r="S96" s="251"/>
      <c r="T96" s="251" t="s">
        <v>520</v>
      </c>
      <c r="U96" s="251" t="s">
        <v>520</v>
      </c>
      <c r="V96" s="233" t="s">
        <v>523</v>
      </c>
    </row>
    <row r="97" spans="1:22" ht="15.75" x14ac:dyDescent="0.25">
      <c r="B97" s="251"/>
      <c r="C97" s="251"/>
      <c r="D97" s="276" t="s">
        <v>502</v>
      </c>
      <c r="E97" s="258"/>
      <c r="F97" s="259"/>
      <c r="G97" s="259"/>
      <c r="H97" s="259"/>
      <c r="I97" s="272"/>
      <c r="J97" s="272"/>
      <c r="K97" s="273"/>
      <c r="L97" s="272"/>
      <c r="M97" s="272"/>
      <c r="N97" s="273"/>
      <c r="O97" s="272"/>
      <c r="P97" s="259"/>
      <c r="Q97" s="256">
        <f>SUM(Q94:Q96)</f>
        <v>308946374</v>
      </c>
      <c r="R97" s="256">
        <f>SUM(R94:R96)</f>
        <v>308946374</v>
      </c>
      <c r="S97" s="251"/>
      <c r="T97" s="251" t="s">
        <v>520</v>
      </c>
      <c r="U97" s="251" t="s">
        <v>520</v>
      </c>
      <c r="V97" s="233" t="s">
        <v>523</v>
      </c>
    </row>
    <row r="99" spans="1:22" x14ac:dyDescent="0.2">
      <c r="P99" s="237"/>
    </row>
    <row r="104" spans="1:22" ht="45" x14ac:dyDescent="0.2">
      <c r="A104" s="233">
        <v>8</v>
      </c>
      <c r="B104" s="234" t="s">
        <v>168</v>
      </c>
      <c r="F104" s="237" t="s">
        <v>475</v>
      </c>
      <c r="I104" s="235" t="s">
        <v>507</v>
      </c>
      <c r="K104" s="290"/>
      <c r="L104" s="235" t="s">
        <v>476</v>
      </c>
      <c r="N104" s="290"/>
      <c r="O104" s="235" t="s">
        <v>478</v>
      </c>
      <c r="Q104" s="290"/>
    </row>
    <row r="105" spans="1:22" ht="59.25" customHeight="1" x14ac:dyDescent="0.25">
      <c r="B105" s="246" t="s">
        <v>479</v>
      </c>
      <c r="C105" s="246" t="s">
        <v>480</v>
      </c>
      <c r="D105" s="247" t="s">
        <v>481</v>
      </c>
      <c r="E105" s="246" t="s">
        <v>482</v>
      </c>
      <c r="F105" s="248" t="s">
        <v>483</v>
      </c>
      <c r="G105" s="248" t="s">
        <v>484</v>
      </c>
      <c r="H105" s="248" t="s">
        <v>485</v>
      </c>
      <c r="I105" s="249" t="s">
        <v>483</v>
      </c>
      <c r="J105" s="249" t="s">
        <v>484</v>
      </c>
      <c r="K105" s="250" t="s">
        <v>485</v>
      </c>
      <c r="L105" s="249" t="s">
        <v>483</v>
      </c>
      <c r="M105" s="249" t="s">
        <v>484</v>
      </c>
      <c r="N105" s="250" t="s">
        <v>485</v>
      </c>
      <c r="O105" s="249" t="s">
        <v>483</v>
      </c>
      <c r="P105" s="249" t="s">
        <v>484</v>
      </c>
      <c r="Q105" s="250" t="s">
        <v>485</v>
      </c>
      <c r="R105" s="250" t="s">
        <v>233</v>
      </c>
      <c r="S105" s="246" t="s">
        <v>486</v>
      </c>
      <c r="T105" s="246" t="s">
        <v>487</v>
      </c>
      <c r="U105" s="246" t="s">
        <v>488</v>
      </c>
    </row>
    <row r="106" spans="1:22" ht="30" x14ac:dyDescent="0.2">
      <c r="B106" s="251"/>
      <c r="C106" s="251">
        <v>505</v>
      </c>
      <c r="D106" s="291" t="s">
        <v>168</v>
      </c>
      <c r="E106" s="292"/>
      <c r="F106" s="103"/>
      <c r="G106" s="103"/>
      <c r="H106" s="103"/>
      <c r="I106" s="272"/>
      <c r="J106" s="272"/>
      <c r="K106" s="273"/>
      <c r="L106" s="272"/>
      <c r="M106" s="272"/>
      <c r="N106" s="273"/>
      <c r="O106" s="272"/>
      <c r="P106" s="259"/>
      <c r="Q106" s="273"/>
      <c r="R106" s="256">
        <f t="shared" ref="R106:R114" si="3">+Q106+N106+K106+H106</f>
        <v>0</v>
      </c>
      <c r="S106" s="251"/>
      <c r="T106" s="251" t="s">
        <v>525</v>
      </c>
      <c r="U106" s="257" t="s">
        <v>28</v>
      </c>
    </row>
    <row r="107" spans="1:22" ht="30" x14ac:dyDescent="0.2">
      <c r="B107" s="251"/>
      <c r="C107" s="251">
        <v>505</v>
      </c>
      <c r="D107" s="291" t="s">
        <v>526</v>
      </c>
      <c r="E107" s="292"/>
      <c r="F107" s="103">
        <v>122</v>
      </c>
      <c r="G107" s="103">
        <v>3100000</v>
      </c>
      <c r="H107" s="103">
        <f t="shared" ref="H107:H114" si="4">+F107*G107</f>
        <v>378200000</v>
      </c>
      <c r="I107" s="272"/>
      <c r="J107" s="272"/>
      <c r="K107" s="273"/>
      <c r="L107" s="272"/>
      <c r="M107" s="272"/>
      <c r="N107" s="273"/>
      <c r="O107" s="272"/>
      <c r="P107" s="259"/>
      <c r="Q107" s="273"/>
      <c r="R107" s="256">
        <f t="shared" si="3"/>
        <v>378200000</v>
      </c>
      <c r="S107" s="251"/>
      <c r="T107" s="251" t="s">
        <v>525</v>
      </c>
      <c r="U107" s="257" t="s">
        <v>28</v>
      </c>
    </row>
    <row r="108" spans="1:22" ht="30" x14ac:dyDescent="0.2">
      <c r="B108" s="251"/>
      <c r="C108" s="251">
        <v>505</v>
      </c>
      <c r="D108" s="291" t="s">
        <v>527</v>
      </c>
      <c r="E108" s="292"/>
      <c r="F108" s="103">
        <v>8</v>
      </c>
      <c r="G108" s="103">
        <v>5620000</v>
      </c>
      <c r="H108" s="103">
        <f t="shared" si="4"/>
        <v>44960000</v>
      </c>
      <c r="I108" s="272"/>
      <c r="J108" s="272"/>
      <c r="K108" s="273"/>
      <c r="L108" s="272"/>
      <c r="M108" s="272"/>
      <c r="N108" s="273"/>
      <c r="O108" s="272"/>
      <c r="P108" s="259"/>
      <c r="Q108" s="273"/>
      <c r="R108" s="256">
        <f t="shared" si="3"/>
        <v>44960000</v>
      </c>
      <c r="S108" s="251"/>
      <c r="T108" s="251" t="s">
        <v>525</v>
      </c>
      <c r="U108" s="257" t="s">
        <v>28</v>
      </c>
    </row>
    <row r="109" spans="1:22" ht="30" x14ac:dyDescent="0.2">
      <c r="B109" s="251"/>
      <c r="C109" s="251">
        <v>505</v>
      </c>
      <c r="D109" s="291" t="s">
        <v>528</v>
      </c>
      <c r="E109" s="292"/>
      <c r="F109" s="103">
        <v>8</v>
      </c>
      <c r="G109" s="103">
        <v>4000000</v>
      </c>
      <c r="H109" s="103">
        <f t="shared" si="4"/>
        <v>32000000</v>
      </c>
      <c r="I109" s="272"/>
      <c r="J109" s="272"/>
      <c r="K109" s="273"/>
      <c r="L109" s="272"/>
      <c r="M109" s="272"/>
      <c r="N109" s="273"/>
      <c r="O109" s="272"/>
      <c r="P109" s="259"/>
      <c r="Q109" s="273"/>
      <c r="R109" s="256">
        <f t="shared" si="3"/>
        <v>32000000</v>
      </c>
      <c r="S109" s="251"/>
      <c r="T109" s="251" t="s">
        <v>525</v>
      </c>
      <c r="U109" s="257" t="s">
        <v>28</v>
      </c>
    </row>
    <row r="110" spans="1:22" ht="30" x14ac:dyDescent="0.2">
      <c r="B110" s="251"/>
      <c r="C110" s="251">
        <v>505</v>
      </c>
      <c r="D110" s="291" t="s">
        <v>529</v>
      </c>
      <c r="E110" s="292"/>
      <c r="F110" s="103">
        <v>8</v>
      </c>
      <c r="G110" s="103">
        <v>1300000</v>
      </c>
      <c r="H110" s="103">
        <f t="shared" si="4"/>
        <v>10400000</v>
      </c>
      <c r="I110" s="272"/>
      <c r="J110" s="272"/>
      <c r="K110" s="273"/>
      <c r="L110" s="272"/>
      <c r="M110" s="272"/>
      <c r="N110" s="273"/>
      <c r="O110" s="272"/>
      <c r="P110" s="259"/>
      <c r="Q110" s="273"/>
      <c r="R110" s="256">
        <f t="shared" si="3"/>
        <v>10400000</v>
      </c>
      <c r="S110" s="251"/>
      <c r="T110" s="251" t="s">
        <v>525</v>
      </c>
      <c r="U110" s="257" t="s">
        <v>28</v>
      </c>
    </row>
    <row r="111" spans="1:22" ht="30" x14ac:dyDescent="0.2">
      <c r="B111" s="251"/>
      <c r="C111" s="251">
        <v>505</v>
      </c>
      <c r="D111" s="291" t="s">
        <v>530</v>
      </c>
      <c r="E111" s="292"/>
      <c r="F111" s="103">
        <v>8</v>
      </c>
      <c r="G111" s="103">
        <v>1980000</v>
      </c>
      <c r="H111" s="103">
        <f t="shared" si="4"/>
        <v>15840000</v>
      </c>
      <c r="I111" s="272"/>
      <c r="J111" s="272"/>
      <c r="K111" s="273"/>
      <c r="L111" s="272"/>
      <c r="M111" s="272"/>
      <c r="N111" s="273"/>
      <c r="O111" s="272"/>
      <c r="P111" s="259"/>
      <c r="Q111" s="273"/>
      <c r="R111" s="256">
        <f t="shared" si="3"/>
        <v>15840000</v>
      </c>
      <c r="S111" s="251"/>
      <c r="T111" s="251" t="s">
        <v>525</v>
      </c>
      <c r="U111" s="257" t="s">
        <v>28</v>
      </c>
    </row>
    <row r="112" spans="1:22" ht="30" x14ac:dyDescent="0.2">
      <c r="B112" s="251"/>
      <c r="C112" s="251">
        <v>505</v>
      </c>
      <c r="D112" s="291" t="s">
        <v>531</v>
      </c>
      <c r="E112" s="292"/>
      <c r="F112" s="103">
        <v>122</v>
      </c>
      <c r="G112" s="103">
        <v>1100000</v>
      </c>
      <c r="H112" s="103">
        <f t="shared" si="4"/>
        <v>134200000</v>
      </c>
      <c r="I112" s="272"/>
      <c r="J112" s="272"/>
      <c r="K112" s="273"/>
      <c r="L112" s="272"/>
      <c r="M112" s="272"/>
      <c r="N112" s="273"/>
      <c r="O112" s="272"/>
      <c r="P112" s="259"/>
      <c r="Q112" s="273"/>
      <c r="R112" s="256">
        <f t="shared" si="3"/>
        <v>134200000</v>
      </c>
      <c r="S112" s="251"/>
      <c r="T112" s="251" t="s">
        <v>525</v>
      </c>
      <c r="U112" s="257" t="s">
        <v>28</v>
      </c>
    </row>
    <row r="113" spans="1:22" ht="30" x14ac:dyDescent="0.2">
      <c r="B113" s="251"/>
      <c r="C113" s="251">
        <v>505</v>
      </c>
      <c r="D113" s="291" t="s">
        <v>532</v>
      </c>
      <c r="E113" s="292"/>
      <c r="F113" s="103">
        <v>8</v>
      </c>
      <c r="G113" s="103">
        <v>1800000</v>
      </c>
      <c r="H113" s="103">
        <f t="shared" si="4"/>
        <v>14400000</v>
      </c>
      <c r="I113" s="272"/>
      <c r="J113" s="272"/>
      <c r="K113" s="273"/>
      <c r="L113" s="272"/>
      <c r="M113" s="272"/>
      <c r="N113" s="273"/>
      <c r="O113" s="272"/>
      <c r="P113" s="259"/>
      <c r="Q113" s="273"/>
      <c r="R113" s="256">
        <f t="shared" si="3"/>
        <v>14400000</v>
      </c>
      <c r="S113" s="251"/>
      <c r="T113" s="251" t="s">
        <v>525</v>
      </c>
      <c r="U113" s="257" t="s">
        <v>28</v>
      </c>
    </row>
    <row r="114" spans="1:22" ht="30" x14ac:dyDescent="0.2">
      <c r="B114" s="251"/>
      <c r="C114" s="251">
        <v>505</v>
      </c>
      <c r="D114" s="291" t="s">
        <v>533</v>
      </c>
      <c r="E114" s="292"/>
      <c r="F114" s="103">
        <v>8</v>
      </c>
      <c r="G114" s="103">
        <v>5000000</v>
      </c>
      <c r="H114" s="103">
        <f t="shared" si="4"/>
        <v>40000000</v>
      </c>
      <c r="I114" s="272"/>
      <c r="J114" s="272"/>
      <c r="K114" s="273"/>
      <c r="L114" s="272"/>
      <c r="M114" s="272"/>
      <c r="N114" s="273"/>
      <c r="O114" s="272"/>
      <c r="P114" s="259"/>
      <c r="Q114" s="273"/>
      <c r="R114" s="256">
        <f t="shared" si="3"/>
        <v>40000000</v>
      </c>
      <c r="S114" s="251"/>
      <c r="T114" s="251" t="s">
        <v>525</v>
      </c>
      <c r="U114" s="257" t="s">
        <v>28</v>
      </c>
    </row>
    <row r="115" spans="1:22" s="274" customFormat="1" ht="31.5" x14ac:dyDescent="0.25">
      <c r="B115" s="275"/>
      <c r="C115" s="275"/>
      <c r="D115" s="293" t="s">
        <v>502</v>
      </c>
      <c r="E115" s="294"/>
      <c r="F115" s="295"/>
      <c r="G115" s="295"/>
      <c r="H115" s="279">
        <f>SUM(H107:H114)</f>
        <v>670000000</v>
      </c>
      <c r="I115" s="296"/>
      <c r="J115" s="296"/>
      <c r="K115" s="282">
        <f>SUM(K106:K106)</f>
        <v>0</v>
      </c>
      <c r="L115" s="296"/>
      <c r="M115" s="296"/>
      <c r="N115" s="282">
        <f>SUM(N106:N106)</f>
        <v>0</v>
      </c>
      <c r="O115" s="296"/>
      <c r="P115" s="278"/>
      <c r="Q115" s="282">
        <f>SUM(Q106:Q114)</f>
        <v>0</v>
      </c>
      <c r="R115" s="282">
        <f>SUM(R106:R114)</f>
        <v>670000000</v>
      </c>
      <c r="S115" s="275"/>
      <c r="T115" s="275" t="s">
        <v>525</v>
      </c>
      <c r="U115" s="297" t="s">
        <v>28</v>
      </c>
    </row>
    <row r="116" spans="1:22" ht="15.75" x14ac:dyDescent="0.2">
      <c r="B116" s="283"/>
      <c r="C116" s="283"/>
      <c r="D116" s="298"/>
      <c r="E116" s="299"/>
      <c r="F116" s="300"/>
      <c r="G116" s="300"/>
      <c r="H116" s="300"/>
      <c r="I116" s="301"/>
      <c r="J116" s="301"/>
      <c r="K116" s="302"/>
      <c r="L116" s="301"/>
      <c r="M116" s="301"/>
      <c r="N116" s="302"/>
      <c r="O116" s="301"/>
      <c r="P116" s="286"/>
      <c r="Q116" s="302"/>
      <c r="R116" s="303"/>
      <c r="S116" s="283"/>
      <c r="T116" s="283"/>
      <c r="U116" s="283"/>
    </row>
    <row r="117" spans="1:22" ht="15.75" x14ac:dyDescent="0.2">
      <c r="B117" s="283"/>
      <c r="C117" s="283"/>
      <c r="D117" s="298"/>
      <c r="E117" s="299"/>
      <c r="F117" s="300"/>
      <c r="G117" s="300"/>
      <c r="H117" s="300"/>
      <c r="I117" s="301"/>
      <c r="J117" s="301"/>
      <c r="K117" s="302"/>
      <c r="L117" s="301"/>
      <c r="M117" s="301"/>
      <c r="N117" s="302"/>
      <c r="O117" s="301"/>
      <c r="P117" s="286"/>
      <c r="Q117" s="302"/>
      <c r="R117" s="303"/>
      <c r="S117" s="283"/>
      <c r="T117" s="283"/>
      <c r="U117" s="283"/>
    </row>
    <row r="118" spans="1:22" ht="15.75" x14ac:dyDescent="0.2">
      <c r="B118" s="283"/>
      <c r="C118" s="283"/>
      <c r="D118" s="298"/>
      <c r="E118" s="299"/>
      <c r="F118" s="300"/>
      <c r="G118" s="300"/>
      <c r="H118" s="300"/>
      <c r="I118" s="301"/>
      <c r="J118" s="301"/>
      <c r="K118" s="302"/>
      <c r="L118" s="301"/>
      <c r="M118" s="301"/>
      <c r="N118" s="302"/>
      <c r="O118" s="301"/>
      <c r="P118" s="286"/>
      <c r="Q118" s="302"/>
      <c r="R118" s="303"/>
      <c r="S118" s="283"/>
      <c r="T118" s="283"/>
      <c r="U118" s="283"/>
    </row>
    <row r="119" spans="1:22" x14ac:dyDescent="0.2">
      <c r="A119" s="233">
        <v>9</v>
      </c>
      <c r="B119" s="233" t="s">
        <v>534</v>
      </c>
      <c r="F119" s="237" t="s">
        <v>475</v>
      </c>
      <c r="I119" s="235" t="s">
        <v>507</v>
      </c>
      <c r="K119" s="290"/>
      <c r="L119" s="235" t="s">
        <v>476</v>
      </c>
      <c r="N119" s="290"/>
      <c r="O119" s="235" t="s">
        <v>478</v>
      </c>
      <c r="Q119" s="290"/>
    </row>
    <row r="120" spans="1:22" ht="59.25" customHeight="1" x14ac:dyDescent="0.25">
      <c r="B120" s="246" t="s">
        <v>479</v>
      </c>
      <c r="C120" s="246" t="s">
        <v>480</v>
      </c>
      <c r="D120" s="247" t="s">
        <v>481</v>
      </c>
      <c r="E120" s="246" t="s">
        <v>482</v>
      </c>
      <c r="F120" s="248" t="s">
        <v>483</v>
      </c>
      <c r="G120" s="248" t="s">
        <v>484</v>
      </c>
      <c r="H120" s="248" t="s">
        <v>485</v>
      </c>
      <c r="I120" s="249" t="s">
        <v>483</v>
      </c>
      <c r="J120" s="249" t="s">
        <v>484</v>
      </c>
      <c r="K120" s="250" t="s">
        <v>485</v>
      </c>
      <c r="L120" s="249" t="s">
        <v>483</v>
      </c>
      <c r="M120" s="249" t="s">
        <v>484</v>
      </c>
      <c r="N120" s="250" t="s">
        <v>485</v>
      </c>
      <c r="O120" s="249" t="s">
        <v>483</v>
      </c>
      <c r="P120" s="249" t="s">
        <v>484</v>
      </c>
      <c r="Q120" s="250" t="s">
        <v>485</v>
      </c>
      <c r="R120" s="250" t="s">
        <v>233</v>
      </c>
      <c r="S120" s="246" t="s">
        <v>486</v>
      </c>
      <c r="T120" s="246" t="s">
        <v>487</v>
      </c>
      <c r="U120" s="246" t="s">
        <v>488</v>
      </c>
    </row>
    <row r="121" spans="1:22" ht="30" x14ac:dyDescent="0.2">
      <c r="B121" s="251"/>
      <c r="C121" s="251">
        <v>804</v>
      </c>
      <c r="D121" s="252" t="s">
        <v>535</v>
      </c>
      <c r="E121" s="258"/>
      <c r="F121" s="259"/>
      <c r="G121" s="259"/>
      <c r="H121" s="259"/>
      <c r="I121" s="272"/>
      <c r="J121" s="272"/>
      <c r="K121" s="273"/>
      <c r="L121" s="272"/>
      <c r="M121" s="272"/>
      <c r="N121" s="273"/>
      <c r="O121" s="272">
        <v>2</v>
      </c>
      <c r="P121" s="259">
        <f>173000000+500000</f>
        <v>173500000</v>
      </c>
      <c r="Q121" s="237">
        <f>+O121*P121</f>
        <v>347000000</v>
      </c>
      <c r="R121" s="256">
        <f>+Q121+N121+K121+H121</f>
        <v>347000000</v>
      </c>
      <c r="S121" s="251"/>
      <c r="T121" s="257" t="s">
        <v>48</v>
      </c>
      <c r="U121" s="257" t="s">
        <v>48</v>
      </c>
      <c r="V121" s="233" t="s">
        <v>224</v>
      </c>
    </row>
    <row r="122" spans="1:22" x14ac:dyDescent="0.2">
      <c r="B122" s="251"/>
      <c r="C122" s="251">
        <v>804</v>
      </c>
      <c r="D122" s="252" t="s">
        <v>536</v>
      </c>
      <c r="E122" s="258"/>
      <c r="F122" s="259"/>
      <c r="G122" s="259"/>
      <c r="H122" s="259"/>
      <c r="I122" s="272"/>
      <c r="J122" s="272"/>
      <c r="K122" s="273"/>
      <c r="L122" s="272"/>
      <c r="M122" s="272"/>
      <c r="N122" s="273"/>
      <c r="O122" s="272">
        <v>2</v>
      </c>
      <c r="P122" s="259">
        <v>13213844</v>
      </c>
      <c r="Q122" s="237">
        <f>+O122*P122</f>
        <v>26427688</v>
      </c>
      <c r="R122" s="256">
        <f>+Q122+N122+K122+H122</f>
        <v>26427688</v>
      </c>
      <c r="S122" s="251"/>
      <c r="T122" s="257"/>
      <c r="U122" s="257"/>
    </row>
    <row r="123" spans="1:22" x14ac:dyDescent="0.2">
      <c r="B123" s="251"/>
      <c r="C123" s="251"/>
      <c r="D123" s="291"/>
      <c r="E123" s="292"/>
      <c r="F123" s="103"/>
      <c r="G123" s="103"/>
      <c r="H123" s="103"/>
      <c r="I123" s="272"/>
      <c r="J123" s="272"/>
      <c r="K123" s="273"/>
      <c r="L123" s="272"/>
      <c r="M123" s="272"/>
      <c r="N123" s="273"/>
      <c r="O123" s="272"/>
      <c r="P123" s="259"/>
      <c r="Q123" s="237">
        <f>+O123*P123</f>
        <v>0</v>
      </c>
      <c r="R123" s="256"/>
      <c r="S123" s="251"/>
      <c r="T123" s="251"/>
      <c r="U123" s="257"/>
    </row>
    <row r="124" spans="1:22" ht="15" customHeight="1" x14ac:dyDescent="0.2">
      <c r="B124" s="251"/>
      <c r="C124" s="251"/>
      <c r="D124" s="293" t="s">
        <v>537</v>
      </c>
      <c r="E124" s="292"/>
      <c r="F124" s="103"/>
      <c r="G124" s="103"/>
      <c r="H124" s="103">
        <f>SUM(H121:H123)</f>
        <v>0</v>
      </c>
      <c r="I124" s="272"/>
      <c r="J124" s="272"/>
      <c r="K124" s="103">
        <f>SUM(K121:K123)</f>
        <v>0</v>
      </c>
      <c r="L124" s="272"/>
      <c r="M124" s="272"/>
      <c r="N124" s="103">
        <f>SUM(N121:N123)</f>
        <v>0</v>
      </c>
      <c r="O124" s="295">
        <f>SUM(O121:O123)</f>
        <v>4</v>
      </c>
      <c r="P124" s="295">
        <f>SUM(P121:P123)</f>
        <v>186713844</v>
      </c>
      <c r="Q124" s="295">
        <f>SUM(Q121:Q123)</f>
        <v>373427688</v>
      </c>
      <c r="R124" s="295">
        <f>SUM(R121:R123)</f>
        <v>373427688</v>
      </c>
      <c r="S124" s="251"/>
      <c r="T124" s="251"/>
      <c r="U124" s="251"/>
    </row>
    <row r="125" spans="1:22" ht="15.75" x14ac:dyDescent="0.2">
      <c r="B125" s="283"/>
      <c r="C125" s="283"/>
      <c r="D125" s="298"/>
      <c r="E125" s="299"/>
      <c r="F125" s="300"/>
      <c r="G125" s="300"/>
      <c r="H125" s="300"/>
      <c r="I125" s="301"/>
      <c r="J125" s="301"/>
      <c r="K125" s="302"/>
      <c r="L125" s="301"/>
      <c r="M125" s="301"/>
      <c r="N125" s="302"/>
      <c r="O125" s="301"/>
      <c r="P125" s="286"/>
      <c r="Q125" s="302"/>
      <c r="R125" s="303"/>
      <c r="S125" s="283"/>
      <c r="T125" s="283"/>
      <c r="U125" s="283"/>
    </row>
    <row r="126" spans="1:22" ht="15.75" x14ac:dyDescent="0.2">
      <c r="B126" s="283"/>
      <c r="C126" s="283"/>
      <c r="D126" s="298"/>
      <c r="E126" s="299"/>
      <c r="F126" s="300"/>
      <c r="G126" s="300"/>
      <c r="H126" s="300"/>
      <c r="I126" s="301"/>
      <c r="J126" s="301"/>
      <c r="K126" s="302"/>
      <c r="L126" s="301"/>
      <c r="M126" s="301"/>
      <c r="N126" s="302"/>
      <c r="O126" s="301"/>
      <c r="P126" s="286"/>
      <c r="Q126" s="302"/>
      <c r="R126" s="303"/>
      <c r="S126" s="283"/>
      <c r="T126" s="283"/>
      <c r="U126" s="283"/>
    </row>
    <row r="127" spans="1:22" x14ac:dyDescent="0.2">
      <c r="K127" s="290"/>
      <c r="N127" s="290"/>
      <c r="Q127" s="290"/>
    </row>
    <row r="128" spans="1:22" x14ac:dyDescent="0.2">
      <c r="K128" s="290"/>
      <c r="N128" s="290"/>
      <c r="Q128" s="290"/>
    </row>
    <row r="129" spans="1:22" x14ac:dyDescent="0.2">
      <c r="A129" s="233">
        <v>10</v>
      </c>
      <c r="B129" s="233" t="s">
        <v>538</v>
      </c>
      <c r="F129" s="237" t="s">
        <v>475</v>
      </c>
      <c r="I129" s="235" t="s">
        <v>507</v>
      </c>
      <c r="K129" s="290"/>
      <c r="L129" s="235" t="s">
        <v>476</v>
      </c>
      <c r="N129" s="290"/>
      <c r="O129" s="235" t="s">
        <v>478</v>
      </c>
      <c r="Q129" s="290"/>
    </row>
    <row r="130" spans="1:22" ht="59.25" customHeight="1" x14ac:dyDescent="0.25">
      <c r="B130" s="246" t="s">
        <v>479</v>
      </c>
      <c r="C130" s="246" t="s">
        <v>480</v>
      </c>
      <c r="D130" s="247" t="s">
        <v>481</v>
      </c>
      <c r="E130" s="246" t="s">
        <v>482</v>
      </c>
      <c r="F130" s="248" t="s">
        <v>483</v>
      </c>
      <c r="G130" s="248" t="s">
        <v>484</v>
      </c>
      <c r="H130" s="248" t="s">
        <v>485</v>
      </c>
      <c r="I130" s="249" t="s">
        <v>483</v>
      </c>
      <c r="J130" s="249" t="s">
        <v>484</v>
      </c>
      <c r="K130" s="250" t="s">
        <v>485</v>
      </c>
      <c r="L130" s="249" t="s">
        <v>483</v>
      </c>
      <c r="M130" s="249" t="s">
        <v>484</v>
      </c>
      <c r="N130" s="250" t="s">
        <v>485</v>
      </c>
      <c r="O130" s="249" t="s">
        <v>483</v>
      </c>
      <c r="P130" s="249" t="s">
        <v>484</v>
      </c>
      <c r="Q130" s="250" t="s">
        <v>485</v>
      </c>
      <c r="R130" s="250" t="s">
        <v>233</v>
      </c>
      <c r="S130" s="246" t="s">
        <v>486</v>
      </c>
      <c r="T130" s="246" t="s">
        <v>487</v>
      </c>
      <c r="U130" s="246" t="s">
        <v>488</v>
      </c>
    </row>
    <row r="131" spans="1:22" x14ac:dyDescent="0.2">
      <c r="B131" s="251"/>
      <c r="C131" s="251">
        <v>216</v>
      </c>
      <c r="D131" s="252" t="s">
        <v>538</v>
      </c>
      <c r="E131" s="253" t="s">
        <v>490</v>
      </c>
      <c r="F131" s="254">
        <v>1</v>
      </c>
      <c r="G131" s="254">
        <v>10000000</v>
      </c>
      <c r="H131" s="254">
        <f>+F131*G131</f>
        <v>10000000</v>
      </c>
      <c r="I131" s="255"/>
      <c r="J131" s="255"/>
      <c r="K131" s="256"/>
      <c r="L131" s="255"/>
      <c r="M131" s="255"/>
      <c r="N131" s="256"/>
      <c r="O131" s="255">
        <v>1</v>
      </c>
      <c r="P131" s="254"/>
      <c r="Q131" s="256"/>
      <c r="R131" s="256">
        <f>+Q131+N131+K131+H131</f>
        <v>10000000</v>
      </c>
      <c r="S131" s="251"/>
      <c r="T131" s="251" t="s">
        <v>51</v>
      </c>
      <c r="U131" s="251" t="s">
        <v>51</v>
      </c>
    </row>
    <row r="132" spans="1:22" x14ac:dyDescent="0.2">
      <c r="B132" s="251"/>
      <c r="C132" s="251"/>
      <c r="D132" s="252"/>
      <c r="E132" s="258"/>
      <c r="F132" s="259"/>
      <c r="G132" s="259"/>
      <c r="H132" s="259"/>
      <c r="I132" s="260"/>
      <c r="J132" s="260"/>
      <c r="K132" s="261"/>
      <c r="L132" s="260"/>
      <c r="M132" s="260"/>
      <c r="N132" s="261"/>
      <c r="O132" s="260"/>
      <c r="P132" s="259"/>
      <c r="Q132" s="261"/>
      <c r="R132" s="256"/>
      <c r="S132" s="251"/>
      <c r="T132" s="251"/>
      <c r="U132" s="251"/>
    </row>
    <row r="133" spans="1:22" x14ac:dyDescent="0.2">
      <c r="B133" s="251"/>
      <c r="C133" s="251"/>
      <c r="D133" s="252"/>
      <c r="E133" s="258" t="s">
        <v>490</v>
      </c>
      <c r="F133" s="259"/>
      <c r="G133" s="259"/>
      <c r="H133" s="259">
        <f>+F133*G133</f>
        <v>0</v>
      </c>
      <c r="I133" s="272"/>
      <c r="J133" s="272"/>
      <c r="K133" s="273"/>
      <c r="L133" s="272"/>
      <c r="M133" s="272"/>
      <c r="N133" s="273"/>
      <c r="O133" s="272"/>
      <c r="P133" s="259"/>
      <c r="Q133" s="273"/>
      <c r="R133" s="256">
        <f>+Q133+N133+K133+H133</f>
        <v>0</v>
      </c>
      <c r="S133" s="251"/>
      <c r="T133" s="251"/>
      <c r="U133" s="251"/>
    </row>
    <row r="134" spans="1:22" x14ac:dyDescent="0.2">
      <c r="B134" s="251"/>
      <c r="C134" s="251"/>
      <c r="D134" s="252"/>
      <c r="E134" s="258"/>
      <c r="F134" s="259"/>
      <c r="G134" s="259"/>
      <c r="H134" s="259"/>
      <c r="I134" s="272"/>
      <c r="J134" s="272"/>
      <c r="K134" s="273"/>
      <c r="L134" s="272"/>
      <c r="M134" s="272"/>
      <c r="N134" s="273"/>
      <c r="O134" s="272"/>
      <c r="P134" s="259"/>
      <c r="Q134" s="273"/>
      <c r="R134" s="256">
        <f>+Q134+N134+K134+H134</f>
        <v>0</v>
      </c>
      <c r="S134" s="251"/>
      <c r="T134" s="251"/>
      <c r="U134" s="251"/>
    </row>
    <row r="135" spans="1:22" ht="15.75" x14ac:dyDescent="0.25">
      <c r="B135" s="251"/>
      <c r="C135" s="251"/>
      <c r="D135" s="276" t="s">
        <v>502</v>
      </c>
      <c r="E135" s="258"/>
      <c r="F135" s="259"/>
      <c r="G135" s="259"/>
      <c r="H135" s="259"/>
      <c r="I135" s="260"/>
      <c r="J135" s="260"/>
      <c r="K135" s="261"/>
      <c r="L135" s="260"/>
      <c r="M135" s="260"/>
      <c r="N135" s="261"/>
      <c r="O135" s="260"/>
      <c r="P135" s="260"/>
      <c r="Q135" s="261"/>
      <c r="R135" s="256">
        <f>SUM(R131:R134)</f>
        <v>10000000</v>
      </c>
      <c r="S135" s="251"/>
      <c r="T135" s="251"/>
      <c r="U135" s="251"/>
    </row>
    <row r="136" spans="1:22" x14ac:dyDescent="0.2">
      <c r="K136" s="290"/>
      <c r="N136" s="290"/>
      <c r="Q136" s="290"/>
    </row>
    <row r="137" spans="1:22" x14ac:dyDescent="0.2">
      <c r="K137" s="290"/>
      <c r="N137" s="290"/>
      <c r="Q137" s="290"/>
    </row>
    <row r="138" spans="1:22" x14ac:dyDescent="0.2">
      <c r="A138" s="233">
        <v>11</v>
      </c>
      <c r="B138" s="233" t="s">
        <v>539</v>
      </c>
      <c r="K138" s="290"/>
      <c r="N138" s="290"/>
      <c r="Q138" s="290"/>
    </row>
    <row r="139" spans="1:22" ht="59.25" customHeight="1" x14ac:dyDescent="0.25">
      <c r="B139" s="246" t="s">
        <v>479</v>
      </c>
      <c r="C139" s="246" t="s">
        <v>480</v>
      </c>
      <c r="D139" s="247" t="s">
        <v>481</v>
      </c>
      <c r="E139" s="246" t="s">
        <v>482</v>
      </c>
      <c r="F139" s="248" t="s">
        <v>483</v>
      </c>
      <c r="G139" s="248" t="s">
        <v>484</v>
      </c>
      <c r="H139" s="248" t="s">
        <v>485</v>
      </c>
      <c r="I139" s="249" t="s">
        <v>483</v>
      </c>
      <c r="J139" s="249" t="s">
        <v>484</v>
      </c>
      <c r="K139" s="250" t="s">
        <v>485</v>
      </c>
      <c r="L139" s="249" t="s">
        <v>483</v>
      </c>
      <c r="M139" s="249" t="s">
        <v>484</v>
      </c>
      <c r="N139" s="250" t="s">
        <v>485</v>
      </c>
      <c r="O139" s="249" t="s">
        <v>483</v>
      </c>
      <c r="P139" s="249" t="s">
        <v>484</v>
      </c>
      <c r="Q139" s="250" t="s">
        <v>485</v>
      </c>
      <c r="R139" s="250" t="s">
        <v>233</v>
      </c>
      <c r="S139" s="246" t="s">
        <v>486</v>
      </c>
      <c r="T139" s="246" t="s">
        <v>487</v>
      </c>
      <c r="U139" s="246" t="s">
        <v>488</v>
      </c>
    </row>
    <row r="140" spans="1:22" ht="57.75" customHeight="1" x14ac:dyDescent="0.2">
      <c r="B140" s="251"/>
      <c r="C140" s="251">
        <v>807</v>
      </c>
      <c r="D140" s="252" t="s">
        <v>540</v>
      </c>
      <c r="E140" s="258"/>
      <c r="F140" s="259"/>
      <c r="G140" s="259"/>
      <c r="I140" s="272"/>
      <c r="J140" s="272"/>
      <c r="K140" s="273"/>
      <c r="L140" s="272"/>
      <c r="M140" s="272"/>
      <c r="N140" s="273"/>
      <c r="O140" s="272"/>
      <c r="P140" s="259"/>
      <c r="Q140" s="273">
        <v>250000000</v>
      </c>
      <c r="R140" s="256">
        <f>+H140+K140+N140+Q140</f>
        <v>250000000</v>
      </c>
      <c r="S140" s="251"/>
      <c r="T140" s="257" t="s">
        <v>48</v>
      </c>
      <c r="U140" s="257" t="s">
        <v>48</v>
      </c>
      <c r="V140" s="233" t="s">
        <v>224</v>
      </c>
    </row>
    <row r="141" spans="1:22" x14ac:dyDescent="0.2">
      <c r="A141" s="233" t="s">
        <v>541</v>
      </c>
      <c r="B141" s="251"/>
      <c r="C141" s="251"/>
      <c r="D141" s="252"/>
      <c r="E141" s="258"/>
      <c r="F141" s="259"/>
      <c r="G141" s="259"/>
      <c r="H141" s="259"/>
      <c r="I141" s="272"/>
      <c r="J141" s="272"/>
      <c r="K141" s="273"/>
      <c r="L141" s="272"/>
      <c r="M141" s="272"/>
      <c r="N141" s="273"/>
      <c r="O141" s="272"/>
      <c r="P141" s="259"/>
      <c r="Q141" s="273"/>
      <c r="R141" s="256">
        <f>+Q141+N141+K141+H141</f>
        <v>0</v>
      </c>
      <c r="S141" s="251"/>
      <c r="T141" s="251"/>
      <c r="U141" s="251"/>
    </row>
    <row r="142" spans="1:22" x14ac:dyDescent="0.2">
      <c r="B142" s="251"/>
      <c r="C142" s="251"/>
      <c r="D142" s="252"/>
      <c r="E142" s="258"/>
      <c r="F142" s="259"/>
      <c r="G142" s="259"/>
      <c r="H142" s="259"/>
      <c r="I142" s="272"/>
      <c r="J142" s="272"/>
      <c r="K142" s="273"/>
      <c r="L142" s="272"/>
      <c r="M142" s="272"/>
      <c r="N142" s="273"/>
      <c r="O142" s="272"/>
      <c r="P142" s="259"/>
      <c r="Q142" s="273"/>
      <c r="R142" s="256">
        <f>+Q142+N142+K142+H142</f>
        <v>0</v>
      </c>
      <c r="S142" s="251"/>
      <c r="T142" s="251"/>
      <c r="U142" s="251"/>
    </row>
    <row r="143" spans="1:22" ht="15.75" x14ac:dyDescent="0.25">
      <c r="B143" s="251"/>
      <c r="C143" s="251"/>
      <c r="D143" s="276" t="s">
        <v>502</v>
      </c>
      <c r="E143" s="258"/>
      <c r="F143" s="259"/>
      <c r="G143" s="259"/>
      <c r="H143" s="259">
        <f>SUM(H140:H142)</f>
        <v>0</v>
      </c>
      <c r="I143" s="272"/>
      <c r="J143" s="272"/>
      <c r="K143" s="261">
        <f>SUM(K140:K142)</f>
        <v>0</v>
      </c>
      <c r="L143" s="272"/>
      <c r="M143" s="272"/>
      <c r="N143" s="261">
        <f>SUM(N140:N142)</f>
        <v>0</v>
      </c>
      <c r="O143" s="272"/>
      <c r="P143" s="259"/>
      <c r="Q143" s="261">
        <f>SUM(Q140:Q142)</f>
        <v>250000000</v>
      </c>
      <c r="R143" s="256">
        <f>+Q143+N143+K143+H143</f>
        <v>250000000</v>
      </c>
      <c r="S143" s="251"/>
      <c r="T143" s="251"/>
      <c r="U143" s="251"/>
    </row>
    <row r="144" spans="1:22" x14ac:dyDescent="0.2">
      <c r="K144" s="290"/>
      <c r="N144" s="290"/>
      <c r="Q144" s="290"/>
    </row>
    <row r="145" spans="1:22" x14ac:dyDescent="0.2">
      <c r="K145" s="290"/>
      <c r="N145" s="290"/>
      <c r="Q145" s="290"/>
    </row>
    <row r="146" spans="1:22" x14ac:dyDescent="0.2">
      <c r="K146" s="290"/>
      <c r="N146" s="290"/>
      <c r="Q146" s="290"/>
    </row>
    <row r="147" spans="1:22" x14ac:dyDescent="0.2">
      <c r="K147" s="290"/>
      <c r="N147" s="290"/>
      <c r="Q147" s="290"/>
    </row>
    <row r="148" spans="1:22" x14ac:dyDescent="0.2">
      <c r="A148" s="233">
        <v>12</v>
      </c>
      <c r="B148" s="233" t="s">
        <v>542</v>
      </c>
      <c r="K148" s="290"/>
      <c r="N148" s="290"/>
      <c r="Q148" s="290"/>
    </row>
    <row r="149" spans="1:22" ht="59.25" customHeight="1" x14ac:dyDescent="0.25">
      <c r="B149" s="246" t="s">
        <v>479</v>
      </c>
      <c r="C149" s="246" t="s">
        <v>480</v>
      </c>
      <c r="D149" s="247" t="s">
        <v>481</v>
      </c>
      <c r="E149" s="246" t="s">
        <v>482</v>
      </c>
      <c r="F149" s="248" t="s">
        <v>483</v>
      </c>
      <c r="G149" s="248" t="s">
        <v>484</v>
      </c>
      <c r="H149" s="248" t="s">
        <v>485</v>
      </c>
      <c r="I149" s="249" t="s">
        <v>483</v>
      </c>
      <c r="J149" s="249" t="s">
        <v>484</v>
      </c>
      <c r="K149" s="250" t="s">
        <v>485</v>
      </c>
      <c r="L149" s="249" t="s">
        <v>483</v>
      </c>
      <c r="M149" s="249" t="s">
        <v>484</v>
      </c>
      <c r="N149" s="250" t="s">
        <v>485</v>
      </c>
      <c r="O149" s="249" t="s">
        <v>483</v>
      </c>
      <c r="P149" s="249" t="s">
        <v>484</v>
      </c>
      <c r="Q149" s="250" t="s">
        <v>485</v>
      </c>
      <c r="R149" s="250" t="s">
        <v>233</v>
      </c>
      <c r="S149" s="246" t="s">
        <v>486</v>
      </c>
      <c r="T149" s="246" t="s">
        <v>487</v>
      </c>
      <c r="U149" s="246" t="s">
        <v>488</v>
      </c>
    </row>
    <row r="150" spans="1:22" ht="57.75" customHeight="1" x14ac:dyDescent="0.2">
      <c r="B150" s="251"/>
      <c r="C150" s="251">
        <v>808</v>
      </c>
      <c r="D150" s="252" t="s">
        <v>543</v>
      </c>
      <c r="E150" s="258"/>
      <c r="F150" s="259"/>
      <c r="G150" s="259"/>
      <c r="I150" s="272"/>
      <c r="J150" s="272"/>
      <c r="K150" s="273"/>
      <c r="L150" s="272"/>
      <c r="M150" s="272"/>
      <c r="N150" s="273"/>
      <c r="O150" s="272"/>
      <c r="P150" s="259"/>
      <c r="Q150" s="273">
        <v>130000000</v>
      </c>
      <c r="R150" s="256">
        <f>+H150+K150+N150+Q150</f>
        <v>130000000</v>
      </c>
      <c r="S150" s="251"/>
      <c r="T150" s="251" t="s">
        <v>511</v>
      </c>
      <c r="U150" s="251"/>
      <c r="V150" s="233" t="s">
        <v>224</v>
      </c>
    </row>
    <row r="151" spans="1:22" x14ac:dyDescent="0.2">
      <c r="A151" s="233" t="s">
        <v>541</v>
      </c>
      <c r="B151" s="251"/>
      <c r="C151" s="251"/>
      <c r="D151" s="252"/>
      <c r="E151" s="258"/>
      <c r="F151" s="259"/>
      <c r="G151" s="259"/>
      <c r="H151" s="259"/>
      <c r="I151" s="272"/>
      <c r="J151" s="272"/>
      <c r="K151" s="273"/>
      <c r="L151" s="272"/>
      <c r="M151" s="272"/>
      <c r="N151" s="273"/>
      <c r="O151" s="272"/>
      <c r="P151" s="259"/>
      <c r="Q151" s="273"/>
      <c r="R151" s="256">
        <f>+Q151+N151+K151+H151</f>
        <v>0</v>
      </c>
      <c r="S151" s="251"/>
      <c r="T151" s="251"/>
      <c r="U151" s="251"/>
    </row>
    <row r="152" spans="1:22" x14ac:dyDescent="0.2">
      <c r="B152" s="251"/>
      <c r="C152" s="251"/>
      <c r="D152" s="252"/>
      <c r="E152" s="258"/>
      <c r="F152" s="259"/>
      <c r="G152" s="259"/>
      <c r="H152" s="259"/>
      <c r="I152" s="272"/>
      <c r="J152" s="272"/>
      <c r="K152" s="273"/>
      <c r="L152" s="272"/>
      <c r="M152" s="272"/>
      <c r="N152" s="273"/>
      <c r="O152" s="272"/>
      <c r="P152" s="259"/>
      <c r="Q152" s="273"/>
      <c r="R152" s="256">
        <f>+Q152+N152+K152+H152</f>
        <v>0</v>
      </c>
      <c r="S152" s="251"/>
      <c r="T152" s="251"/>
      <c r="U152" s="251"/>
    </row>
    <row r="153" spans="1:22" ht="15.75" x14ac:dyDescent="0.25">
      <c r="B153" s="251"/>
      <c r="C153" s="251"/>
      <c r="D153" s="276" t="s">
        <v>502</v>
      </c>
      <c r="E153" s="258"/>
      <c r="F153" s="259"/>
      <c r="G153" s="259"/>
      <c r="H153" s="259">
        <f>SUM(H150:H152)</f>
        <v>0</v>
      </c>
      <c r="I153" s="272"/>
      <c r="J153" s="272"/>
      <c r="K153" s="261">
        <f>SUM(K150:K152)</f>
        <v>0</v>
      </c>
      <c r="L153" s="272"/>
      <c r="M153" s="272"/>
      <c r="N153" s="261">
        <f>SUM(N150:N152)</f>
        <v>0</v>
      </c>
      <c r="O153" s="272"/>
      <c r="P153" s="259"/>
      <c r="Q153" s="261">
        <f>SUM(Q150:Q152)</f>
        <v>130000000</v>
      </c>
      <c r="R153" s="256">
        <f>+Q153+N153+K153+H153</f>
        <v>130000000</v>
      </c>
      <c r="S153" s="251"/>
      <c r="T153" s="251"/>
      <c r="U153" s="251"/>
    </row>
    <row r="154" spans="1:22" x14ac:dyDescent="0.2">
      <c r="K154" s="290"/>
      <c r="N154" s="290"/>
      <c r="Q154" s="290"/>
    </row>
    <row r="155" spans="1:22" x14ac:dyDescent="0.2">
      <c r="K155" s="290"/>
      <c r="N155" s="290"/>
      <c r="Q155" s="290"/>
    </row>
    <row r="156" spans="1:22" x14ac:dyDescent="0.2">
      <c r="K156" s="290"/>
      <c r="N156" s="290"/>
      <c r="Q156" s="290"/>
    </row>
    <row r="157" spans="1:22" x14ac:dyDescent="0.2">
      <c r="K157" s="290"/>
      <c r="N157" s="290"/>
      <c r="Q157" s="290"/>
    </row>
    <row r="158" spans="1:22" x14ac:dyDescent="0.2">
      <c r="A158" s="233">
        <v>13</v>
      </c>
      <c r="B158" s="233" t="s">
        <v>544</v>
      </c>
      <c r="K158" s="290"/>
      <c r="N158" s="290"/>
      <c r="Q158" s="290"/>
    </row>
    <row r="159" spans="1:22" ht="59.25" customHeight="1" x14ac:dyDescent="0.25">
      <c r="B159" s="246" t="s">
        <v>479</v>
      </c>
      <c r="C159" s="246" t="s">
        <v>480</v>
      </c>
      <c r="D159" s="247" t="s">
        <v>481</v>
      </c>
      <c r="E159" s="246" t="s">
        <v>482</v>
      </c>
      <c r="F159" s="248" t="s">
        <v>483</v>
      </c>
      <c r="G159" s="248" t="s">
        <v>484</v>
      </c>
      <c r="H159" s="248" t="s">
        <v>485</v>
      </c>
      <c r="I159" s="249" t="s">
        <v>483</v>
      </c>
      <c r="J159" s="249" t="s">
        <v>484</v>
      </c>
      <c r="K159" s="250" t="s">
        <v>485</v>
      </c>
      <c r="L159" s="249" t="s">
        <v>483</v>
      </c>
      <c r="M159" s="249" t="s">
        <v>484</v>
      </c>
      <c r="N159" s="250" t="s">
        <v>485</v>
      </c>
      <c r="O159" s="249" t="s">
        <v>483</v>
      </c>
      <c r="P159" s="249" t="s">
        <v>484</v>
      </c>
      <c r="Q159" s="250" t="s">
        <v>485</v>
      </c>
      <c r="R159" s="250" t="s">
        <v>233</v>
      </c>
      <c r="S159" s="246" t="s">
        <v>486</v>
      </c>
      <c r="T159" s="246" t="s">
        <v>487</v>
      </c>
      <c r="U159" s="246" t="s">
        <v>488</v>
      </c>
    </row>
    <row r="160" spans="1:22" ht="57.75" customHeight="1" x14ac:dyDescent="0.2">
      <c r="B160" s="251"/>
      <c r="C160" s="251">
        <v>373</v>
      </c>
      <c r="D160" s="252" t="s">
        <v>545</v>
      </c>
      <c r="E160" s="258"/>
      <c r="F160" s="259"/>
      <c r="G160" s="259"/>
      <c r="H160" s="237">
        <f>119000000-10000000</f>
        <v>109000000</v>
      </c>
      <c r="I160" s="272"/>
      <c r="J160" s="272"/>
      <c r="K160" s="273"/>
      <c r="L160" s="272"/>
      <c r="M160" s="272"/>
      <c r="N160" s="273"/>
      <c r="O160" s="272"/>
      <c r="P160" s="259"/>
      <c r="Q160" s="273"/>
      <c r="R160" s="256">
        <f>+H160+K160+N160+Q160</f>
        <v>109000000</v>
      </c>
      <c r="S160" s="251"/>
      <c r="T160" s="257" t="s">
        <v>48</v>
      </c>
      <c r="U160" s="257" t="s">
        <v>48</v>
      </c>
    </row>
    <row r="161" spans="1:21" x14ac:dyDescent="0.2">
      <c r="A161" s="233" t="s">
        <v>541</v>
      </c>
      <c r="B161" s="251"/>
      <c r="C161" s="251"/>
      <c r="D161" s="252"/>
      <c r="E161" s="258"/>
      <c r="F161" s="259"/>
      <c r="G161" s="259"/>
      <c r="H161" s="259"/>
      <c r="I161" s="272"/>
      <c r="J161" s="272"/>
      <c r="K161" s="273"/>
      <c r="L161" s="272"/>
      <c r="M161" s="272"/>
      <c r="N161" s="273"/>
      <c r="O161" s="272"/>
      <c r="P161" s="259"/>
      <c r="Q161" s="273"/>
      <c r="R161" s="256">
        <f>+Q161+N161+K161+H161</f>
        <v>0</v>
      </c>
      <c r="S161" s="251"/>
      <c r="T161" s="251"/>
      <c r="U161" s="251"/>
    </row>
    <row r="162" spans="1:21" x14ac:dyDescent="0.2">
      <c r="B162" s="251"/>
      <c r="C162" s="251"/>
      <c r="D162" s="252"/>
      <c r="E162" s="258"/>
      <c r="F162" s="259"/>
      <c r="G162" s="259"/>
      <c r="H162" s="259"/>
      <c r="I162" s="272"/>
      <c r="J162" s="272"/>
      <c r="K162" s="273"/>
      <c r="L162" s="272"/>
      <c r="M162" s="272"/>
      <c r="N162" s="273"/>
      <c r="O162" s="272"/>
      <c r="P162" s="259"/>
      <c r="Q162" s="273"/>
      <c r="R162" s="256">
        <f>+Q162+N162+K162+H162</f>
        <v>0</v>
      </c>
      <c r="S162" s="251"/>
      <c r="T162" s="251"/>
      <c r="U162" s="251"/>
    </row>
    <row r="163" spans="1:21" s="274" customFormat="1" ht="15.75" x14ac:dyDescent="0.25">
      <c r="B163" s="275"/>
      <c r="C163" s="275"/>
      <c r="D163" s="293" t="s">
        <v>502</v>
      </c>
      <c r="E163" s="277"/>
      <c r="F163" s="278"/>
      <c r="G163" s="278"/>
      <c r="H163" s="278">
        <f>SUM(H160:H162)</f>
        <v>109000000</v>
      </c>
      <c r="I163" s="296"/>
      <c r="J163" s="296"/>
      <c r="K163" s="281">
        <f>SUM(K160:K162)</f>
        <v>0</v>
      </c>
      <c r="L163" s="296"/>
      <c r="M163" s="296"/>
      <c r="N163" s="281">
        <f>SUM(N160:N162)</f>
        <v>0</v>
      </c>
      <c r="O163" s="296"/>
      <c r="P163" s="278"/>
      <c r="Q163" s="281">
        <f>SUM(Q160:Q162)</f>
        <v>0</v>
      </c>
      <c r="R163" s="282">
        <f>+Q163+N163+K163+H163</f>
        <v>109000000</v>
      </c>
      <c r="S163" s="275"/>
      <c r="T163" s="275"/>
      <c r="U163" s="275"/>
    </row>
    <row r="164" spans="1:21" x14ac:dyDescent="0.2">
      <c r="K164" s="290"/>
      <c r="N164" s="290"/>
      <c r="Q164" s="290"/>
    </row>
    <row r="165" spans="1:21" x14ac:dyDescent="0.2">
      <c r="K165" s="290"/>
      <c r="N165" s="290"/>
      <c r="Q165" s="290"/>
    </row>
    <row r="166" spans="1:21" x14ac:dyDescent="0.2">
      <c r="K166" s="290"/>
      <c r="N166" s="290"/>
      <c r="Q166" s="290"/>
    </row>
    <row r="167" spans="1:21" x14ac:dyDescent="0.2">
      <c r="A167" s="233">
        <v>14</v>
      </c>
      <c r="B167" s="234" t="s">
        <v>118</v>
      </c>
      <c r="K167" s="290"/>
      <c r="N167" s="290"/>
      <c r="Q167" s="290"/>
    </row>
    <row r="168" spans="1:21" ht="59.25" customHeight="1" x14ac:dyDescent="0.25">
      <c r="B168" s="246" t="s">
        <v>479</v>
      </c>
      <c r="C168" s="246" t="s">
        <v>480</v>
      </c>
      <c r="D168" s="247" t="s">
        <v>481</v>
      </c>
      <c r="E168" s="246" t="s">
        <v>482</v>
      </c>
      <c r="F168" s="248" t="s">
        <v>483</v>
      </c>
      <c r="G168" s="248" t="s">
        <v>484</v>
      </c>
      <c r="H168" s="248" t="s">
        <v>485</v>
      </c>
      <c r="I168" s="249" t="s">
        <v>483</v>
      </c>
      <c r="J168" s="249" t="s">
        <v>484</v>
      </c>
      <c r="K168" s="250" t="s">
        <v>485</v>
      </c>
      <c r="L168" s="249" t="s">
        <v>483</v>
      </c>
      <c r="M168" s="249" t="s">
        <v>484</v>
      </c>
      <c r="N168" s="250" t="s">
        <v>485</v>
      </c>
      <c r="O168" s="249" t="s">
        <v>483</v>
      </c>
      <c r="P168" s="249" t="s">
        <v>484</v>
      </c>
      <c r="Q168" s="250" t="s">
        <v>485</v>
      </c>
      <c r="R168" s="250" t="s">
        <v>233</v>
      </c>
      <c r="S168" s="246" t="s">
        <v>486</v>
      </c>
      <c r="T168" s="246" t="s">
        <v>487</v>
      </c>
      <c r="U168" s="246" t="s">
        <v>488</v>
      </c>
    </row>
    <row r="169" spans="1:21" ht="57.75" customHeight="1" x14ac:dyDescent="0.2">
      <c r="B169" s="251"/>
      <c r="C169" s="251">
        <v>374</v>
      </c>
      <c r="D169" s="252" t="s">
        <v>118</v>
      </c>
      <c r="E169" s="258"/>
      <c r="F169" s="259">
        <v>1</v>
      </c>
      <c r="G169" s="259">
        <v>76500000</v>
      </c>
      <c r="H169" s="237">
        <f>66500000+10000000</f>
        <v>76500000</v>
      </c>
      <c r="I169" s="272"/>
      <c r="J169" s="272"/>
      <c r="K169" s="273"/>
      <c r="L169" s="272"/>
      <c r="M169" s="272"/>
      <c r="N169" s="273"/>
      <c r="O169" s="272"/>
      <c r="P169" s="259"/>
      <c r="Q169" s="273"/>
      <c r="R169" s="256">
        <f>+H169+K169+N169+Q169</f>
        <v>76500000</v>
      </c>
      <c r="S169" s="251"/>
      <c r="T169" s="257" t="s">
        <v>48</v>
      </c>
      <c r="U169" s="257" t="s">
        <v>48</v>
      </c>
    </row>
    <row r="170" spans="1:21" x14ac:dyDescent="0.2">
      <c r="A170" s="233" t="s">
        <v>541</v>
      </c>
      <c r="B170" s="251"/>
      <c r="C170" s="251"/>
      <c r="D170" s="252"/>
      <c r="E170" s="258"/>
      <c r="F170" s="259"/>
      <c r="G170" s="259"/>
      <c r="H170" s="259"/>
      <c r="I170" s="272"/>
      <c r="J170" s="272"/>
      <c r="K170" s="273"/>
      <c r="L170" s="272"/>
      <c r="M170" s="272"/>
      <c r="N170" s="273"/>
      <c r="O170" s="272"/>
      <c r="P170" s="259"/>
      <c r="Q170" s="273"/>
      <c r="R170" s="256">
        <f>+Q170+N170+K170+H170</f>
        <v>0</v>
      </c>
      <c r="S170" s="251"/>
      <c r="T170" s="251"/>
      <c r="U170" s="251"/>
    </row>
    <row r="171" spans="1:21" x14ac:dyDescent="0.2">
      <c r="B171" s="251"/>
      <c r="C171" s="251"/>
      <c r="D171" s="252"/>
      <c r="E171" s="258"/>
      <c r="F171" s="259"/>
      <c r="G171" s="259"/>
      <c r="H171" s="259"/>
      <c r="I171" s="272"/>
      <c r="J171" s="272"/>
      <c r="K171" s="273"/>
      <c r="L171" s="272"/>
      <c r="M171" s="272"/>
      <c r="N171" s="273"/>
      <c r="O171" s="272"/>
      <c r="P171" s="259"/>
      <c r="Q171" s="273"/>
      <c r="R171" s="256">
        <f>+Q171+N171+K171+H171</f>
        <v>0</v>
      </c>
      <c r="S171" s="251"/>
      <c r="T171" s="251"/>
      <c r="U171" s="251"/>
    </row>
    <row r="172" spans="1:21" ht="15.75" x14ac:dyDescent="0.25">
      <c r="B172" s="251"/>
      <c r="C172" s="251"/>
      <c r="D172" s="293" t="s">
        <v>502</v>
      </c>
      <c r="E172" s="258"/>
      <c r="F172" s="259"/>
      <c r="G172" s="259"/>
      <c r="H172" s="278">
        <f>SUM(H169:H171)</f>
        <v>76500000</v>
      </c>
      <c r="I172" s="272"/>
      <c r="J172" s="272"/>
      <c r="K172" s="261">
        <f>SUM(K169:K171)</f>
        <v>0</v>
      </c>
      <c r="L172" s="272"/>
      <c r="M172" s="272"/>
      <c r="N172" s="261">
        <f>SUM(N169:N171)</f>
        <v>0</v>
      </c>
      <c r="O172" s="272"/>
      <c r="P172" s="259"/>
      <c r="Q172" s="261">
        <f>SUM(Q169:Q171)</f>
        <v>0</v>
      </c>
      <c r="R172" s="256">
        <f>+Q172+N172+K172+H172</f>
        <v>76500000</v>
      </c>
      <c r="S172" s="251"/>
      <c r="T172" s="251"/>
      <c r="U172" s="251"/>
    </row>
    <row r="173" spans="1:21" x14ac:dyDescent="0.2">
      <c r="K173" s="290"/>
      <c r="N173" s="290"/>
      <c r="Q173" s="290"/>
    </row>
    <row r="174" spans="1:21" x14ac:dyDescent="0.2">
      <c r="K174" s="290"/>
      <c r="N174" s="290"/>
      <c r="Q174" s="290"/>
    </row>
    <row r="175" spans="1:21" x14ac:dyDescent="0.2">
      <c r="K175" s="290"/>
      <c r="N175" s="290"/>
      <c r="Q175" s="290"/>
    </row>
    <row r="176" spans="1:21" x14ac:dyDescent="0.2">
      <c r="K176" s="290"/>
      <c r="N176" s="290"/>
      <c r="Q176" s="290"/>
    </row>
    <row r="177" spans="1:21" ht="30" x14ac:dyDescent="0.2">
      <c r="A177" s="233">
        <v>15</v>
      </c>
      <c r="B177" s="234" t="s">
        <v>119</v>
      </c>
      <c r="K177" s="290"/>
      <c r="N177" s="290"/>
      <c r="Q177" s="290"/>
    </row>
    <row r="178" spans="1:21" ht="59.25" customHeight="1" x14ac:dyDescent="0.25">
      <c r="B178" s="246" t="s">
        <v>479</v>
      </c>
      <c r="C178" s="246" t="s">
        <v>480</v>
      </c>
      <c r="D178" s="247" t="s">
        <v>481</v>
      </c>
      <c r="E178" s="246" t="s">
        <v>482</v>
      </c>
      <c r="F178" s="248" t="s">
        <v>483</v>
      </c>
      <c r="G178" s="248" t="s">
        <v>484</v>
      </c>
      <c r="H178" s="248" t="s">
        <v>485</v>
      </c>
      <c r="I178" s="249" t="s">
        <v>483</v>
      </c>
      <c r="J178" s="249" t="s">
        <v>484</v>
      </c>
      <c r="K178" s="250" t="s">
        <v>485</v>
      </c>
      <c r="L178" s="249" t="s">
        <v>483</v>
      </c>
      <c r="M178" s="249" t="s">
        <v>484</v>
      </c>
      <c r="N178" s="250" t="s">
        <v>485</v>
      </c>
      <c r="O178" s="249" t="s">
        <v>483</v>
      </c>
      <c r="P178" s="249" t="s">
        <v>484</v>
      </c>
      <c r="Q178" s="250" t="s">
        <v>485</v>
      </c>
      <c r="R178" s="250" t="s">
        <v>233</v>
      </c>
      <c r="S178" s="246" t="s">
        <v>486</v>
      </c>
      <c r="T178" s="246" t="s">
        <v>487</v>
      </c>
      <c r="U178" s="246" t="s">
        <v>488</v>
      </c>
    </row>
    <row r="179" spans="1:21" ht="57.75" customHeight="1" x14ac:dyDescent="0.2">
      <c r="B179" s="251"/>
      <c r="C179" s="251">
        <v>375</v>
      </c>
      <c r="D179" s="252" t="s">
        <v>119</v>
      </c>
      <c r="E179" s="258"/>
      <c r="F179" s="259">
        <v>1</v>
      </c>
      <c r="G179" s="259">
        <v>60000000</v>
      </c>
      <c r="H179" s="237">
        <f>+F179*G179</f>
        <v>60000000</v>
      </c>
      <c r="I179" s="272"/>
      <c r="J179" s="272"/>
      <c r="K179" s="273"/>
      <c r="L179" s="272"/>
      <c r="M179" s="272"/>
      <c r="N179" s="273"/>
      <c r="O179" s="272"/>
      <c r="P179" s="259"/>
      <c r="Q179" s="273"/>
      <c r="R179" s="256">
        <f>+H179+K179+N179+Q179</f>
        <v>60000000</v>
      </c>
      <c r="S179" s="251"/>
      <c r="T179" s="257" t="s">
        <v>48</v>
      </c>
      <c r="U179" s="257" t="s">
        <v>48</v>
      </c>
    </row>
    <row r="180" spans="1:21" x14ac:dyDescent="0.2">
      <c r="A180" s="233" t="s">
        <v>541</v>
      </c>
      <c r="B180" s="251"/>
      <c r="C180" s="251"/>
      <c r="D180" s="252"/>
      <c r="E180" s="258"/>
      <c r="F180" s="259"/>
      <c r="G180" s="259"/>
      <c r="H180" s="259"/>
      <c r="I180" s="272"/>
      <c r="J180" s="272"/>
      <c r="K180" s="273"/>
      <c r="L180" s="272"/>
      <c r="M180" s="272"/>
      <c r="N180" s="273"/>
      <c r="O180" s="272"/>
      <c r="P180" s="259"/>
      <c r="Q180" s="273"/>
      <c r="R180" s="256">
        <f>+Q180+N180+K180+H180</f>
        <v>0</v>
      </c>
      <c r="S180" s="251"/>
      <c r="T180" s="251"/>
      <c r="U180" s="251"/>
    </row>
    <row r="181" spans="1:21" x14ac:dyDescent="0.2">
      <c r="B181" s="251"/>
      <c r="C181" s="251"/>
      <c r="D181" s="252"/>
      <c r="E181" s="258"/>
      <c r="F181" s="259"/>
      <c r="G181" s="259"/>
      <c r="H181" s="259"/>
      <c r="I181" s="272"/>
      <c r="J181" s="272"/>
      <c r="K181" s="273"/>
      <c r="L181" s="272"/>
      <c r="M181" s="272"/>
      <c r="N181" s="273"/>
      <c r="O181" s="272"/>
      <c r="P181" s="259"/>
      <c r="Q181" s="273"/>
      <c r="R181" s="256">
        <f>+Q181+N181+K181+H181</f>
        <v>0</v>
      </c>
      <c r="S181" s="251"/>
      <c r="T181" s="251"/>
      <c r="U181" s="251"/>
    </row>
    <row r="182" spans="1:21" ht="15.75" x14ac:dyDescent="0.2">
      <c r="B182" s="251"/>
      <c r="C182" s="251"/>
      <c r="D182" s="293" t="s">
        <v>502</v>
      </c>
      <c r="E182" s="258"/>
      <c r="F182" s="259"/>
      <c r="G182" s="259"/>
      <c r="H182" s="259">
        <f>SUM(H179:H181)</f>
        <v>60000000</v>
      </c>
      <c r="I182" s="272"/>
      <c r="J182" s="272"/>
      <c r="K182" s="261">
        <f>SUM(K179:K181)</f>
        <v>0</v>
      </c>
      <c r="L182" s="272"/>
      <c r="M182" s="272"/>
      <c r="N182" s="261">
        <f>SUM(N179:N181)</f>
        <v>0</v>
      </c>
      <c r="O182" s="272"/>
      <c r="P182" s="259"/>
      <c r="Q182" s="261">
        <f>SUM(Q179:Q181)</f>
        <v>0</v>
      </c>
      <c r="R182" s="256">
        <f>+Q182+N182+K182+H182</f>
        <v>60000000</v>
      </c>
      <c r="S182" s="251"/>
      <c r="T182" s="251"/>
      <c r="U182" s="251"/>
    </row>
    <row r="183" spans="1:21" x14ac:dyDescent="0.2">
      <c r="K183" s="290"/>
      <c r="N183" s="290"/>
      <c r="Q183" s="290"/>
    </row>
    <row r="184" spans="1:21" x14ac:dyDescent="0.2">
      <c r="K184" s="290"/>
      <c r="N184" s="290"/>
      <c r="Q184" s="290"/>
    </row>
    <row r="185" spans="1:21" x14ac:dyDescent="0.2">
      <c r="A185" s="233">
        <v>16</v>
      </c>
      <c r="B185" s="234" t="s">
        <v>546</v>
      </c>
      <c r="F185" s="237" t="s">
        <v>475</v>
      </c>
      <c r="I185" s="235" t="s">
        <v>507</v>
      </c>
      <c r="K185" s="290"/>
      <c r="L185" s="235" t="s">
        <v>476</v>
      </c>
      <c r="N185" s="290"/>
      <c r="O185" s="235" t="s">
        <v>478</v>
      </c>
      <c r="Q185" s="290"/>
    </row>
    <row r="186" spans="1:21" ht="59.25" customHeight="1" x14ac:dyDescent="0.25">
      <c r="B186" s="246" t="s">
        <v>479</v>
      </c>
      <c r="C186" s="246" t="s">
        <v>480</v>
      </c>
      <c r="D186" s="247" t="s">
        <v>481</v>
      </c>
      <c r="E186" s="246" t="s">
        <v>482</v>
      </c>
      <c r="F186" s="248" t="s">
        <v>483</v>
      </c>
      <c r="G186" s="248" t="s">
        <v>484</v>
      </c>
      <c r="H186" s="248" t="s">
        <v>485</v>
      </c>
      <c r="I186" s="249" t="s">
        <v>483</v>
      </c>
      <c r="J186" s="249" t="s">
        <v>484</v>
      </c>
      <c r="K186" s="250" t="s">
        <v>485</v>
      </c>
      <c r="L186" s="249" t="s">
        <v>483</v>
      </c>
      <c r="M186" s="249" t="s">
        <v>484</v>
      </c>
      <c r="N186" s="250" t="s">
        <v>485</v>
      </c>
      <c r="O186" s="249" t="s">
        <v>483</v>
      </c>
      <c r="P186" s="249" t="s">
        <v>484</v>
      </c>
      <c r="Q186" s="250" t="s">
        <v>485</v>
      </c>
      <c r="R186" s="250" t="s">
        <v>233</v>
      </c>
      <c r="S186" s="246" t="s">
        <v>486</v>
      </c>
      <c r="T186" s="246" t="s">
        <v>487</v>
      </c>
      <c r="U186" s="246" t="s">
        <v>488</v>
      </c>
    </row>
    <row r="187" spans="1:21" ht="30" x14ac:dyDescent="0.2">
      <c r="B187" s="251" t="s">
        <v>547</v>
      </c>
      <c r="C187" s="251">
        <v>376</v>
      </c>
      <c r="D187" s="252" t="s">
        <v>546</v>
      </c>
      <c r="E187" s="258" t="s">
        <v>490</v>
      </c>
      <c r="F187" s="259"/>
      <c r="G187" s="259"/>
      <c r="H187" s="259">
        <v>20000000</v>
      </c>
      <c r="I187" s="260"/>
      <c r="J187" s="260"/>
      <c r="K187" s="261"/>
      <c r="L187" s="260"/>
      <c r="M187" s="260"/>
      <c r="N187" s="261"/>
      <c r="O187" s="260"/>
      <c r="P187" s="259"/>
      <c r="Q187" s="261"/>
      <c r="R187" s="256">
        <f>+Q187+N187+K187+H187</f>
        <v>20000000</v>
      </c>
      <c r="S187" s="251"/>
      <c r="T187" s="257" t="s">
        <v>48</v>
      </c>
      <c r="U187" s="257" t="s">
        <v>19</v>
      </c>
    </row>
    <row r="188" spans="1:21" x14ac:dyDescent="0.2">
      <c r="B188" s="251"/>
      <c r="C188" s="251"/>
      <c r="D188" s="252"/>
      <c r="E188" s="258" t="s">
        <v>490</v>
      </c>
      <c r="F188" s="259"/>
      <c r="G188" s="259"/>
      <c r="H188" s="259">
        <f>+F188*G188</f>
        <v>0</v>
      </c>
      <c r="I188" s="272"/>
      <c r="J188" s="272"/>
      <c r="K188" s="273"/>
      <c r="L188" s="272"/>
      <c r="M188" s="272"/>
      <c r="N188" s="273"/>
      <c r="O188" s="272"/>
      <c r="P188" s="259"/>
      <c r="Q188" s="273"/>
      <c r="R188" s="256">
        <f>+Q188+N188+K188+H188</f>
        <v>0</v>
      </c>
      <c r="S188" s="251"/>
      <c r="T188" s="251"/>
      <c r="U188" s="251"/>
    </row>
    <row r="189" spans="1:21" x14ac:dyDescent="0.2">
      <c r="B189" s="251"/>
      <c r="C189" s="251"/>
      <c r="D189" s="252"/>
      <c r="E189" s="258"/>
      <c r="F189" s="259"/>
      <c r="G189" s="259"/>
      <c r="H189" s="259"/>
      <c r="I189" s="272"/>
      <c r="J189" s="272"/>
      <c r="K189" s="273"/>
      <c r="L189" s="272"/>
      <c r="M189" s="272"/>
      <c r="N189" s="273"/>
      <c r="O189" s="272"/>
      <c r="P189" s="259"/>
      <c r="Q189" s="273"/>
      <c r="R189" s="256">
        <f>+Q189+N189+K189+H189</f>
        <v>0</v>
      </c>
      <c r="S189" s="251"/>
      <c r="T189" s="251"/>
      <c r="U189" s="251"/>
    </row>
    <row r="190" spans="1:21" x14ac:dyDescent="0.2">
      <c r="K190" s="290"/>
      <c r="N190" s="290"/>
      <c r="Q190" s="290"/>
    </row>
    <row r="193" spans="1:22" ht="75" x14ac:dyDescent="0.2">
      <c r="A193" s="233">
        <v>17</v>
      </c>
      <c r="B193" s="234" t="s">
        <v>548</v>
      </c>
      <c r="F193" s="237" t="s">
        <v>475</v>
      </c>
      <c r="I193" s="235" t="s">
        <v>507</v>
      </c>
      <c r="K193" s="290"/>
      <c r="L193" s="235" t="s">
        <v>476</v>
      </c>
      <c r="N193" s="290"/>
      <c r="O193" s="235" t="s">
        <v>478</v>
      </c>
    </row>
    <row r="194" spans="1:22" ht="59.25" customHeight="1" x14ac:dyDescent="0.25">
      <c r="B194" s="246" t="s">
        <v>479</v>
      </c>
      <c r="C194" s="246" t="s">
        <v>480</v>
      </c>
      <c r="D194" s="247" t="s">
        <v>481</v>
      </c>
      <c r="E194" s="246" t="s">
        <v>482</v>
      </c>
      <c r="F194" s="248" t="s">
        <v>483</v>
      </c>
      <c r="G194" s="248" t="s">
        <v>484</v>
      </c>
      <c r="H194" s="248" t="s">
        <v>485</v>
      </c>
      <c r="I194" s="249" t="s">
        <v>483</v>
      </c>
      <c r="J194" s="249" t="s">
        <v>484</v>
      </c>
      <c r="K194" s="250" t="s">
        <v>485</v>
      </c>
      <c r="L194" s="249" t="s">
        <v>483</v>
      </c>
      <c r="M194" s="249" t="s">
        <v>484</v>
      </c>
      <c r="N194" s="250" t="s">
        <v>485</v>
      </c>
      <c r="O194" s="249" t="s">
        <v>483</v>
      </c>
      <c r="P194" s="249" t="s">
        <v>484</v>
      </c>
      <c r="Q194" s="250" t="s">
        <v>485</v>
      </c>
      <c r="R194" s="250" t="s">
        <v>233</v>
      </c>
      <c r="S194" s="246" t="s">
        <v>486</v>
      </c>
      <c r="T194" s="246" t="s">
        <v>487</v>
      </c>
      <c r="U194" s="246" t="s">
        <v>488</v>
      </c>
    </row>
    <row r="195" spans="1:22" ht="57.75" customHeight="1" x14ac:dyDescent="0.2">
      <c r="B195" s="251"/>
      <c r="C195" s="251">
        <v>805</v>
      </c>
      <c r="D195" s="291" t="s">
        <v>548</v>
      </c>
      <c r="E195" s="258"/>
      <c r="F195" s="259"/>
      <c r="G195" s="259"/>
      <c r="I195" s="272"/>
      <c r="J195" s="272"/>
      <c r="K195" s="273"/>
      <c r="L195" s="272"/>
      <c r="M195" s="272"/>
      <c r="N195" s="273"/>
      <c r="O195" s="260">
        <v>1</v>
      </c>
      <c r="P195" s="259">
        <v>80000000</v>
      </c>
      <c r="Q195" s="237">
        <f>+O195*P195</f>
        <v>80000000</v>
      </c>
      <c r="R195" s="256">
        <f>+H195+K195+N195+Q195</f>
        <v>80000000</v>
      </c>
      <c r="S195" s="251"/>
      <c r="T195" s="257" t="s">
        <v>48</v>
      </c>
      <c r="U195" s="257" t="s">
        <v>48</v>
      </c>
      <c r="V195" s="304" t="s">
        <v>224</v>
      </c>
    </row>
    <row r="196" spans="1:22" x14ac:dyDescent="0.2">
      <c r="A196" s="233" t="s">
        <v>541</v>
      </c>
      <c r="B196" s="251"/>
      <c r="C196" s="251"/>
      <c r="D196" s="252"/>
      <c r="E196" s="258"/>
      <c r="F196" s="259"/>
      <c r="G196" s="259"/>
      <c r="H196" s="259"/>
      <c r="I196" s="272"/>
      <c r="J196" s="272"/>
      <c r="K196" s="273"/>
      <c r="L196" s="272"/>
      <c r="M196" s="272"/>
      <c r="N196" s="273"/>
      <c r="O196" s="272"/>
      <c r="P196" s="259"/>
      <c r="Q196" s="273"/>
      <c r="R196" s="256">
        <f>+Q196+N196+K196+H196</f>
        <v>0</v>
      </c>
      <c r="S196" s="251"/>
      <c r="T196" s="251"/>
      <c r="U196" s="251"/>
    </row>
    <row r="197" spans="1:22" x14ac:dyDescent="0.2">
      <c r="B197" s="251"/>
      <c r="C197" s="251"/>
      <c r="D197" s="252"/>
      <c r="E197" s="258"/>
      <c r="F197" s="259"/>
      <c r="G197" s="259"/>
      <c r="H197" s="259"/>
      <c r="I197" s="272"/>
      <c r="J197" s="272"/>
      <c r="K197" s="273"/>
      <c r="L197" s="272"/>
      <c r="M197" s="272"/>
      <c r="N197" s="273"/>
      <c r="O197" s="272"/>
      <c r="P197" s="259"/>
      <c r="Q197" s="273"/>
      <c r="R197" s="256">
        <f>+Q197+N197+K197+H197</f>
        <v>0</v>
      </c>
      <c r="S197" s="251"/>
      <c r="T197" s="251"/>
      <c r="U197" s="251"/>
    </row>
    <row r="198" spans="1:22" x14ac:dyDescent="0.2">
      <c r="B198" s="251"/>
      <c r="C198" s="251"/>
      <c r="D198" s="252"/>
      <c r="E198" s="258"/>
      <c r="F198" s="259"/>
      <c r="G198" s="259"/>
      <c r="H198" s="259">
        <f>SUM(H195:H197)</f>
        <v>0</v>
      </c>
      <c r="I198" s="272"/>
      <c r="J198" s="272"/>
      <c r="K198" s="261">
        <f>SUM(K195:K197)</f>
        <v>0</v>
      </c>
      <c r="L198" s="272"/>
      <c r="M198" s="272"/>
      <c r="N198" s="261">
        <f>SUM(N195:N197)</f>
        <v>0</v>
      </c>
      <c r="O198" s="272"/>
      <c r="P198" s="259"/>
      <c r="Q198" s="261">
        <f>SUM(Q195:Q197)</f>
        <v>80000000</v>
      </c>
      <c r="R198" s="256">
        <f>+Q198+N198+K198+H198</f>
        <v>80000000</v>
      </c>
      <c r="S198" s="251"/>
      <c r="T198" s="251"/>
      <c r="U198" s="251"/>
    </row>
    <row r="199" spans="1:22" x14ac:dyDescent="0.2">
      <c r="K199" s="290"/>
      <c r="N199" s="290"/>
      <c r="Q199" s="290"/>
    </row>
    <row r="200" spans="1:22" x14ac:dyDescent="0.2">
      <c r="K200" s="290"/>
      <c r="N200" s="290"/>
      <c r="Q200" s="290"/>
    </row>
    <row r="201" spans="1:22" x14ac:dyDescent="0.2">
      <c r="A201" s="233">
        <v>18</v>
      </c>
      <c r="B201" s="233" t="s">
        <v>549</v>
      </c>
      <c r="F201" s="237" t="s">
        <v>475</v>
      </c>
      <c r="I201" s="235" t="s">
        <v>507</v>
      </c>
      <c r="K201" s="290"/>
      <c r="L201" s="235" t="s">
        <v>476</v>
      </c>
      <c r="N201" s="290"/>
      <c r="O201" s="235" t="s">
        <v>478</v>
      </c>
      <c r="Q201" s="290"/>
    </row>
    <row r="202" spans="1:22" ht="59.25" customHeight="1" x14ac:dyDescent="0.25">
      <c r="B202" s="246" t="s">
        <v>479</v>
      </c>
      <c r="C202" s="246" t="s">
        <v>480</v>
      </c>
      <c r="D202" s="247" t="s">
        <v>481</v>
      </c>
      <c r="E202" s="246" t="s">
        <v>482</v>
      </c>
      <c r="F202" s="248" t="s">
        <v>483</v>
      </c>
      <c r="G202" s="248" t="s">
        <v>484</v>
      </c>
      <c r="H202" s="248" t="s">
        <v>485</v>
      </c>
      <c r="I202" s="249" t="s">
        <v>483</v>
      </c>
      <c r="J202" s="249" t="s">
        <v>484</v>
      </c>
      <c r="K202" s="250" t="s">
        <v>485</v>
      </c>
      <c r="L202" s="249" t="s">
        <v>483</v>
      </c>
      <c r="M202" s="249" t="s">
        <v>484</v>
      </c>
      <c r="N202" s="250" t="s">
        <v>485</v>
      </c>
      <c r="O202" s="249" t="s">
        <v>483</v>
      </c>
      <c r="P202" s="249" t="s">
        <v>484</v>
      </c>
      <c r="Q202" s="250" t="s">
        <v>485</v>
      </c>
      <c r="R202" s="250" t="s">
        <v>233</v>
      </c>
      <c r="S202" s="246" t="s">
        <v>486</v>
      </c>
      <c r="T202" s="246" t="s">
        <v>487</v>
      </c>
      <c r="U202" s="246" t="s">
        <v>488</v>
      </c>
    </row>
    <row r="203" spans="1:22" ht="30" x14ac:dyDescent="0.2">
      <c r="B203" s="251"/>
      <c r="C203" s="251">
        <v>806</v>
      </c>
      <c r="D203" s="252" t="s">
        <v>550</v>
      </c>
      <c r="E203" s="258"/>
      <c r="F203" s="259"/>
      <c r="G203" s="259"/>
      <c r="H203" s="259"/>
      <c r="I203" s="272"/>
      <c r="J203" s="272"/>
      <c r="K203" s="273"/>
      <c r="L203" s="272"/>
      <c r="M203" s="272"/>
      <c r="N203" s="273"/>
      <c r="O203" s="272">
        <v>1</v>
      </c>
      <c r="P203" s="259">
        <v>58000000</v>
      </c>
      <c r="Q203" s="273">
        <f t="shared" ref="Q203:Q208" si="5">+O203*P203</f>
        <v>58000000</v>
      </c>
      <c r="R203" s="256">
        <f t="shared" ref="R203:R216" si="6">+Q203+N203+K203+H203</f>
        <v>58000000</v>
      </c>
      <c r="S203" s="251"/>
      <c r="T203" s="257" t="s">
        <v>48</v>
      </c>
      <c r="U203" s="257" t="s">
        <v>48</v>
      </c>
      <c r="V203" s="233" t="s">
        <v>224</v>
      </c>
    </row>
    <row r="204" spans="1:22" ht="30" x14ac:dyDescent="0.2">
      <c r="B204" s="251"/>
      <c r="C204" s="251">
        <v>806</v>
      </c>
      <c r="D204" s="252" t="s">
        <v>551</v>
      </c>
      <c r="E204" s="258"/>
      <c r="F204" s="259"/>
      <c r="G204" s="259"/>
      <c r="H204" s="259"/>
      <c r="I204" s="272"/>
      <c r="J204" s="272"/>
      <c r="K204" s="273"/>
      <c r="L204" s="272"/>
      <c r="M204" s="272"/>
      <c r="N204" s="273"/>
      <c r="O204" s="272">
        <v>1</v>
      </c>
      <c r="P204" s="259">
        <v>5000000</v>
      </c>
      <c r="Q204" s="273">
        <f t="shared" si="5"/>
        <v>5000000</v>
      </c>
      <c r="R204" s="256">
        <f t="shared" si="6"/>
        <v>5000000</v>
      </c>
      <c r="S204" s="251"/>
      <c r="T204" s="257" t="s">
        <v>48</v>
      </c>
      <c r="U204" s="257" t="s">
        <v>48</v>
      </c>
      <c r="V204" s="233" t="s">
        <v>224</v>
      </c>
    </row>
    <row r="205" spans="1:22" ht="30" x14ac:dyDescent="0.2">
      <c r="B205" s="251"/>
      <c r="C205" s="251">
        <v>806</v>
      </c>
      <c r="D205" s="252" t="s">
        <v>552</v>
      </c>
      <c r="E205" s="258"/>
      <c r="F205" s="259"/>
      <c r="G205" s="259"/>
      <c r="H205" s="259"/>
      <c r="I205" s="272"/>
      <c r="J205" s="272"/>
      <c r="K205" s="273"/>
      <c r="L205" s="272"/>
      <c r="M205" s="272"/>
      <c r="N205" s="273"/>
      <c r="O205" s="272">
        <v>1</v>
      </c>
      <c r="P205" s="259">
        <v>12000000</v>
      </c>
      <c r="Q205" s="273">
        <f t="shared" si="5"/>
        <v>12000000</v>
      </c>
      <c r="R205" s="256">
        <f t="shared" si="6"/>
        <v>12000000</v>
      </c>
      <c r="S205" s="251"/>
      <c r="T205" s="257" t="s">
        <v>48</v>
      </c>
      <c r="U205" s="257" t="s">
        <v>48</v>
      </c>
      <c r="V205" s="233" t="s">
        <v>224</v>
      </c>
    </row>
    <row r="206" spans="1:22" ht="30" x14ac:dyDescent="0.2">
      <c r="B206" s="251"/>
      <c r="C206" s="251">
        <v>806</v>
      </c>
      <c r="D206" s="252" t="s">
        <v>553</v>
      </c>
      <c r="E206" s="258"/>
      <c r="F206" s="259"/>
      <c r="G206" s="259"/>
      <c r="H206" s="259"/>
      <c r="I206" s="272"/>
      <c r="J206" s="272"/>
      <c r="K206" s="273"/>
      <c r="L206" s="272"/>
      <c r="M206" s="272"/>
      <c r="N206" s="273"/>
      <c r="O206" s="272">
        <v>1</v>
      </c>
      <c r="P206" s="259">
        <v>6000000</v>
      </c>
      <c r="Q206" s="273">
        <f t="shared" si="5"/>
        <v>6000000</v>
      </c>
      <c r="R206" s="256">
        <f t="shared" si="6"/>
        <v>6000000</v>
      </c>
      <c r="S206" s="251"/>
      <c r="T206" s="257" t="s">
        <v>48</v>
      </c>
      <c r="U206" s="257" t="s">
        <v>48</v>
      </c>
      <c r="V206" s="233" t="s">
        <v>224</v>
      </c>
    </row>
    <row r="207" spans="1:22" ht="30" x14ac:dyDescent="0.2">
      <c r="B207" s="251"/>
      <c r="C207" s="251">
        <v>806</v>
      </c>
      <c r="D207" s="252" t="s">
        <v>554</v>
      </c>
      <c r="E207" s="258"/>
      <c r="F207" s="259"/>
      <c r="G207" s="259"/>
      <c r="H207" s="259"/>
      <c r="I207" s="272"/>
      <c r="J207" s="272"/>
      <c r="K207" s="273"/>
      <c r="L207" s="272"/>
      <c r="M207" s="272"/>
      <c r="N207" s="273"/>
      <c r="O207" s="272">
        <v>2</v>
      </c>
      <c r="P207" s="259">
        <v>2500000</v>
      </c>
      <c r="Q207" s="273">
        <f t="shared" si="5"/>
        <v>5000000</v>
      </c>
      <c r="R207" s="256">
        <f t="shared" si="6"/>
        <v>5000000</v>
      </c>
      <c r="S207" s="251"/>
      <c r="T207" s="257" t="s">
        <v>48</v>
      </c>
      <c r="U207" s="257" t="s">
        <v>48</v>
      </c>
      <c r="V207" s="233" t="s">
        <v>224</v>
      </c>
    </row>
    <row r="208" spans="1:22" ht="30" x14ac:dyDescent="0.2">
      <c r="B208" s="251"/>
      <c r="C208" s="251">
        <v>806</v>
      </c>
      <c r="D208" s="252" t="s">
        <v>555</v>
      </c>
      <c r="E208" s="258"/>
      <c r="F208" s="259"/>
      <c r="G208" s="259"/>
      <c r="H208" s="259"/>
      <c r="I208" s="272"/>
      <c r="J208" s="272"/>
      <c r="K208" s="273"/>
      <c r="L208" s="272"/>
      <c r="M208" s="272"/>
      <c r="N208" s="273"/>
      <c r="O208" s="272">
        <v>2</v>
      </c>
      <c r="P208" s="259">
        <v>7000000</v>
      </c>
      <c r="Q208" s="273">
        <f t="shared" si="5"/>
        <v>14000000</v>
      </c>
      <c r="R208" s="256">
        <f t="shared" si="6"/>
        <v>14000000</v>
      </c>
      <c r="S208" s="251"/>
      <c r="T208" s="257" t="s">
        <v>48</v>
      </c>
      <c r="U208" s="257" t="s">
        <v>48</v>
      </c>
      <c r="V208" s="233" t="s">
        <v>224</v>
      </c>
    </row>
    <row r="209" spans="1:21" ht="30" x14ac:dyDescent="0.2">
      <c r="B209" s="251"/>
      <c r="C209" s="251">
        <v>213</v>
      </c>
      <c r="D209" s="252" t="s">
        <v>556</v>
      </c>
      <c r="E209" s="258"/>
      <c r="F209" s="259">
        <v>24</v>
      </c>
      <c r="G209" s="259">
        <v>21550540</v>
      </c>
      <c r="H209" s="259">
        <f t="shared" ref="H209:H216" si="7">+F209*G209</f>
        <v>517212960</v>
      </c>
      <c r="I209" s="272"/>
      <c r="J209" s="272"/>
      <c r="K209" s="273"/>
      <c r="L209" s="272"/>
      <c r="M209" s="272"/>
      <c r="N209" s="273"/>
      <c r="O209" s="272"/>
      <c r="P209" s="259"/>
      <c r="Q209" s="273"/>
      <c r="R209" s="256">
        <f t="shared" si="6"/>
        <v>517212960</v>
      </c>
      <c r="S209" s="251"/>
      <c r="T209" s="257" t="s">
        <v>48</v>
      </c>
      <c r="U209" s="257" t="s">
        <v>48</v>
      </c>
    </row>
    <row r="210" spans="1:21" ht="30" x14ac:dyDescent="0.2">
      <c r="B210" s="251"/>
      <c r="C210" s="251">
        <v>213</v>
      </c>
      <c r="D210" s="252" t="s">
        <v>557</v>
      </c>
      <c r="E210" s="258"/>
      <c r="F210" s="259">
        <v>1</v>
      </c>
      <c r="G210" s="259">
        <v>6336000</v>
      </c>
      <c r="H210" s="259">
        <f t="shared" si="7"/>
        <v>6336000</v>
      </c>
      <c r="I210" s="272"/>
      <c r="J210" s="272"/>
      <c r="K210" s="273"/>
      <c r="L210" s="272"/>
      <c r="M210" s="272"/>
      <c r="N210" s="273"/>
      <c r="O210" s="272"/>
      <c r="P210" s="259"/>
      <c r="Q210" s="273"/>
      <c r="R210" s="256">
        <f t="shared" si="6"/>
        <v>6336000</v>
      </c>
      <c r="S210" s="251"/>
      <c r="T210" s="257" t="s">
        <v>48</v>
      </c>
      <c r="U210" s="257" t="s">
        <v>48</v>
      </c>
    </row>
    <row r="211" spans="1:21" ht="30" x14ac:dyDescent="0.2">
      <c r="B211" s="251"/>
      <c r="C211" s="251">
        <v>213</v>
      </c>
      <c r="D211" s="252" t="s">
        <v>558</v>
      </c>
      <c r="E211" s="258"/>
      <c r="F211" s="259">
        <v>1</v>
      </c>
      <c r="G211" s="259">
        <v>7494000</v>
      </c>
      <c r="H211" s="259">
        <f t="shared" si="7"/>
        <v>7494000</v>
      </c>
      <c r="I211" s="272"/>
      <c r="J211" s="272"/>
      <c r="K211" s="273"/>
      <c r="L211" s="272"/>
      <c r="M211" s="272"/>
      <c r="N211" s="273"/>
      <c r="O211" s="272"/>
      <c r="P211" s="259"/>
      <c r="Q211" s="273"/>
      <c r="R211" s="256">
        <f t="shared" si="6"/>
        <v>7494000</v>
      </c>
      <c r="S211" s="251"/>
      <c r="T211" s="257" t="s">
        <v>48</v>
      </c>
      <c r="U211" s="257" t="s">
        <v>48</v>
      </c>
    </row>
    <row r="212" spans="1:21" ht="30" x14ac:dyDescent="0.2">
      <c r="B212" s="251"/>
      <c r="C212" s="251">
        <v>213</v>
      </c>
      <c r="D212" s="252" t="s">
        <v>559</v>
      </c>
      <c r="E212" s="258"/>
      <c r="F212" s="259">
        <v>1</v>
      </c>
      <c r="G212" s="259">
        <v>5178000</v>
      </c>
      <c r="H212" s="259">
        <f t="shared" si="7"/>
        <v>5178000</v>
      </c>
      <c r="I212" s="272"/>
      <c r="J212" s="272"/>
      <c r="K212" s="273"/>
      <c r="L212" s="272"/>
      <c r="M212" s="272"/>
      <c r="N212" s="273"/>
      <c r="O212" s="272"/>
      <c r="P212" s="259"/>
      <c r="Q212" s="273"/>
      <c r="R212" s="256">
        <f t="shared" si="6"/>
        <v>5178000</v>
      </c>
      <c r="S212" s="251"/>
      <c r="T212" s="257" t="s">
        <v>48</v>
      </c>
      <c r="U212" s="257" t="s">
        <v>48</v>
      </c>
    </row>
    <row r="213" spans="1:21" ht="30" x14ac:dyDescent="0.2">
      <c r="B213" s="251"/>
      <c r="C213" s="251">
        <v>213</v>
      </c>
      <c r="D213" s="252" t="s">
        <v>560</v>
      </c>
      <c r="E213" s="258"/>
      <c r="F213" s="259">
        <v>1</v>
      </c>
      <c r="G213" s="259">
        <v>61900692</v>
      </c>
      <c r="H213" s="259">
        <f t="shared" si="7"/>
        <v>61900692</v>
      </c>
      <c r="I213" s="272"/>
      <c r="J213" s="272"/>
      <c r="K213" s="273"/>
      <c r="L213" s="272"/>
      <c r="M213" s="272"/>
      <c r="N213" s="273"/>
      <c r="O213" s="272"/>
      <c r="P213" s="259"/>
      <c r="Q213" s="273"/>
      <c r="R213" s="256">
        <f t="shared" si="6"/>
        <v>61900692</v>
      </c>
      <c r="S213" s="251"/>
      <c r="T213" s="257" t="s">
        <v>48</v>
      </c>
      <c r="U213" s="257" t="s">
        <v>48</v>
      </c>
    </row>
    <row r="214" spans="1:21" ht="30" x14ac:dyDescent="0.2">
      <c r="B214" s="251"/>
      <c r="C214" s="251">
        <v>213</v>
      </c>
      <c r="D214" s="252" t="s">
        <v>561</v>
      </c>
      <c r="E214" s="258"/>
      <c r="F214" s="259">
        <v>4</v>
      </c>
      <c r="G214" s="259">
        <v>2508998</v>
      </c>
      <c r="H214" s="259">
        <f t="shared" si="7"/>
        <v>10035992</v>
      </c>
      <c r="I214" s="272"/>
      <c r="J214" s="272"/>
      <c r="K214" s="273"/>
      <c r="L214" s="272"/>
      <c r="M214" s="272"/>
      <c r="N214" s="273"/>
      <c r="O214" s="272"/>
      <c r="P214" s="259"/>
      <c r="Q214" s="273"/>
      <c r="R214" s="256">
        <f t="shared" si="6"/>
        <v>10035992</v>
      </c>
      <c r="S214" s="251"/>
      <c r="T214" s="257" t="s">
        <v>48</v>
      </c>
      <c r="U214" s="257" t="s">
        <v>48</v>
      </c>
    </row>
    <row r="215" spans="1:21" ht="30" x14ac:dyDescent="0.2">
      <c r="B215" s="251"/>
      <c r="C215" s="251">
        <v>213</v>
      </c>
      <c r="D215" s="252" t="s">
        <v>562</v>
      </c>
      <c r="E215" s="258"/>
      <c r="F215" s="259">
        <v>2</v>
      </c>
      <c r="G215" s="259">
        <v>4563995</v>
      </c>
      <c r="H215" s="259">
        <f t="shared" si="7"/>
        <v>9127990</v>
      </c>
      <c r="I215" s="272"/>
      <c r="J215" s="272"/>
      <c r="K215" s="273"/>
      <c r="L215" s="272"/>
      <c r="M215" s="272"/>
      <c r="N215" s="273"/>
      <c r="O215" s="272"/>
      <c r="P215" s="259"/>
      <c r="Q215" s="273"/>
      <c r="R215" s="256">
        <f t="shared" si="6"/>
        <v>9127990</v>
      </c>
      <c r="S215" s="251"/>
      <c r="T215" s="257" t="s">
        <v>48</v>
      </c>
      <c r="U215" s="257" t="s">
        <v>48</v>
      </c>
    </row>
    <row r="216" spans="1:21" ht="30" x14ac:dyDescent="0.2">
      <c r="B216" s="251"/>
      <c r="C216" s="251">
        <v>213</v>
      </c>
      <c r="D216" s="252" t="s">
        <v>563</v>
      </c>
      <c r="E216" s="258"/>
      <c r="F216" s="259">
        <v>1</v>
      </c>
      <c r="G216" s="259">
        <v>7714366</v>
      </c>
      <c r="H216" s="259">
        <f t="shared" si="7"/>
        <v>7714366</v>
      </c>
      <c r="I216" s="272"/>
      <c r="J216" s="272"/>
      <c r="K216" s="273"/>
      <c r="L216" s="272"/>
      <c r="M216" s="272"/>
      <c r="N216" s="273"/>
      <c r="O216" s="272"/>
      <c r="P216" s="259"/>
      <c r="Q216" s="273"/>
      <c r="R216" s="256">
        <f t="shared" si="6"/>
        <v>7714366</v>
      </c>
      <c r="S216" s="251"/>
      <c r="T216" s="257" t="s">
        <v>48</v>
      </c>
      <c r="U216" s="257" t="s">
        <v>48</v>
      </c>
    </row>
    <row r="217" spans="1:21" ht="15.75" x14ac:dyDescent="0.25">
      <c r="B217" s="251"/>
      <c r="C217" s="251"/>
      <c r="D217" s="276" t="s">
        <v>502</v>
      </c>
      <c r="E217" s="258"/>
      <c r="F217" s="259"/>
      <c r="G217" s="259"/>
      <c r="H217" s="259">
        <f>SUM(H203:H216)</f>
        <v>625000000</v>
      </c>
      <c r="I217" s="272"/>
      <c r="J217" s="272"/>
      <c r="K217" s="261">
        <f>SUM(K203:K216)</f>
        <v>0</v>
      </c>
      <c r="L217" s="272"/>
      <c r="M217" s="272"/>
      <c r="N217" s="261">
        <f>SUM(N203:N216)</f>
        <v>0</v>
      </c>
      <c r="O217" s="272"/>
      <c r="P217" s="259"/>
      <c r="Q217" s="259">
        <f>SUM(Q203:Q216)</f>
        <v>100000000</v>
      </c>
      <c r="R217" s="259">
        <f>SUM(R203:R216)</f>
        <v>725000000</v>
      </c>
      <c r="S217" s="251"/>
      <c r="T217" s="251"/>
      <c r="U217" s="251"/>
    </row>
    <row r="218" spans="1:21" x14ac:dyDescent="0.2">
      <c r="K218" s="290"/>
      <c r="N218" s="290"/>
      <c r="Q218" s="290"/>
    </row>
    <row r="219" spans="1:21" x14ac:dyDescent="0.2">
      <c r="K219" s="290"/>
      <c r="N219" s="290"/>
      <c r="Q219" s="290"/>
    </row>
    <row r="220" spans="1:21" x14ac:dyDescent="0.2">
      <c r="K220" s="290"/>
      <c r="N220" s="290"/>
      <c r="Q220" s="290"/>
    </row>
    <row r="221" spans="1:21" x14ac:dyDescent="0.2">
      <c r="K221" s="290"/>
      <c r="N221" s="290"/>
      <c r="Q221" s="290"/>
    </row>
    <row r="222" spans="1:21" x14ac:dyDescent="0.2">
      <c r="A222" s="233">
        <v>19</v>
      </c>
      <c r="B222" s="233" t="s">
        <v>564</v>
      </c>
      <c r="K222" s="290"/>
      <c r="N222" s="290"/>
      <c r="Q222" s="290"/>
    </row>
    <row r="223" spans="1:21" ht="59.25" customHeight="1" x14ac:dyDescent="0.25">
      <c r="B223" s="246" t="s">
        <v>479</v>
      </c>
      <c r="C223" s="246" t="s">
        <v>480</v>
      </c>
      <c r="D223" s="247" t="s">
        <v>481</v>
      </c>
      <c r="E223" s="246" t="s">
        <v>482</v>
      </c>
      <c r="F223" s="248" t="s">
        <v>483</v>
      </c>
      <c r="G223" s="248" t="s">
        <v>484</v>
      </c>
      <c r="H223" s="248" t="s">
        <v>485</v>
      </c>
      <c r="I223" s="249" t="s">
        <v>483</v>
      </c>
      <c r="J223" s="249" t="s">
        <v>484</v>
      </c>
      <c r="K223" s="250" t="s">
        <v>485</v>
      </c>
      <c r="L223" s="249" t="s">
        <v>483</v>
      </c>
      <c r="M223" s="249" t="s">
        <v>484</v>
      </c>
      <c r="N223" s="250" t="s">
        <v>485</v>
      </c>
      <c r="O223" s="249" t="s">
        <v>483</v>
      </c>
      <c r="P223" s="249" t="s">
        <v>484</v>
      </c>
      <c r="Q223" s="250" t="s">
        <v>485</v>
      </c>
      <c r="R223" s="250" t="s">
        <v>233</v>
      </c>
      <c r="S223" s="246" t="s">
        <v>486</v>
      </c>
      <c r="T223" s="246" t="s">
        <v>487</v>
      </c>
      <c r="U223" s="246" t="s">
        <v>488</v>
      </c>
    </row>
    <row r="224" spans="1:21" x14ac:dyDescent="0.2">
      <c r="B224" s="251"/>
      <c r="C224" s="251">
        <v>317</v>
      </c>
      <c r="D224" s="252" t="s">
        <v>565</v>
      </c>
      <c r="E224" s="258"/>
      <c r="F224" s="259">
        <v>20</v>
      </c>
      <c r="G224" s="259">
        <f>+H224/F224</f>
        <v>190450</v>
      </c>
      <c r="H224" s="237">
        <v>3809000</v>
      </c>
      <c r="I224" s="272"/>
      <c r="J224" s="272"/>
      <c r="K224" s="273"/>
      <c r="L224" s="272"/>
      <c r="M224" s="272"/>
      <c r="N224" s="273"/>
      <c r="O224" s="272"/>
      <c r="P224" s="259"/>
      <c r="Q224" s="273"/>
      <c r="R224" s="256"/>
      <c r="S224" s="251"/>
      <c r="T224" s="251"/>
      <c r="U224" s="251"/>
    </row>
    <row r="225" spans="1:22" x14ac:dyDescent="0.2">
      <c r="B225" s="251"/>
      <c r="C225" s="251">
        <v>317</v>
      </c>
      <c r="D225" s="305" t="s">
        <v>566</v>
      </c>
      <c r="E225" s="258"/>
      <c r="F225" s="259">
        <v>20</v>
      </c>
      <c r="G225" s="259">
        <v>239000</v>
      </c>
      <c r="H225" s="237">
        <f>+F225*G225</f>
        <v>4780000</v>
      </c>
      <c r="I225" s="272"/>
      <c r="J225" s="272"/>
      <c r="K225" s="273"/>
      <c r="L225" s="272"/>
      <c r="M225" s="272"/>
      <c r="N225" s="273"/>
      <c r="O225" s="272"/>
      <c r="P225" s="259"/>
      <c r="Q225" s="273"/>
      <c r="R225" s="256"/>
      <c r="S225" s="251"/>
      <c r="T225" s="306"/>
      <c r="U225" s="306"/>
    </row>
    <row r="226" spans="1:22" ht="30" x14ac:dyDescent="0.2">
      <c r="B226" s="251"/>
      <c r="C226" s="251">
        <v>317</v>
      </c>
      <c r="D226" s="252" t="s">
        <v>567</v>
      </c>
      <c r="E226" s="258"/>
      <c r="F226" s="259">
        <v>1</v>
      </c>
      <c r="G226" s="259">
        <v>7500000</v>
      </c>
      <c r="H226" s="237">
        <f>+F226*G226</f>
        <v>7500000</v>
      </c>
      <c r="I226" s="272"/>
      <c r="J226" s="272"/>
      <c r="K226" s="273"/>
      <c r="L226" s="272"/>
      <c r="M226" s="272"/>
      <c r="N226" s="273"/>
      <c r="O226" s="272"/>
      <c r="P226" s="259"/>
      <c r="Q226" s="273"/>
      <c r="R226" s="256"/>
      <c r="S226" s="251"/>
      <c r="T226" s="251"/>
      <c r="U226" s="251"/>
    </row>
    <row r="227" spans="1:22" x14ac:dyDescent="0.2">
      <c r="B227" s="251"/>
      <c r="C227" s="251">
        <v>317</v>
      </c>
      <c r="D227" s="252" t="s">
        <v>568</v>
      </c>
      <c r="E227" s="258"/>
      <c r="F227" s="259">
        <v>1</v>
      </c>
      <c r="G227" s="259">
        <v>4911000</v>
      </c>
      <c r="H227" s="237">
        <f>+F227*G227</f>
        <v>4911000</v>
      </c>
      <c r="I227" s="272"/>
      <c r="J227" s="272"/>
      <c r="K227" s="273"/>
      <c r="L227" s="272"/>
      <c r="M227" s="272"/>
      <c r="N227" s="273"/>
      <c r="O227" s="272"/>
      <c r="P227" s="259"/>
      <c r="Q227" s="273"/>
      <c r="R227" s="256"/>
      <c r="S227" s="251"/>
      <c r="T227" s="251"/>
      <c r="U227" s="251"/>
    </row>
    <row r="228" spans="1:22" x14ac:dyDescent="0.2">
      <c r="B228" s="251"/>
      <c r="C228" s="251">
        <v>325</v>
      </c>
      <c r="D228" s="252" t="s">
        <v>569</v>
      </c>
      <c r="E228" s="258"/>
      <c r="F228" s="259">
        <v>20</v>
      </c>
      <c r="G228" s="259">
        <v>79000</v>
      </c>
      <c r="H228" s="237">
        <f>+F228*G228</f>
        <v>1580000</v>
      </c>
      <c r="I228" s="272"/>
      <c r="J228" s="272"/>
      <c r="K228" s="273"/>
      <c r="L228" s="272"/>
      <c r="M228" s="272"/>
      <c r="N228" s="273"/>
      <c r="O228" s="272"/>
      <c r="P228" s="259"/>
      <c r="Q228" s="273"/>
      <c r="R228" s="256"/>
      <c r="S228" s="251"/>
      <c r="T228" s="251"/>
      <c r="U228" s="251"/>
    </row>
    <row r="229" spans="1:22" x14ac:dyDescent="0.2">
      <c r="B229" s="251"/>
      <c r="C229" s="251">
        <v>325</v>
      </c>
      <c r="D229" s="252" t="s">
        <v>570</v>
      </c>
      <c r="E229" s="258"/>
      <c r="F229" s="259">
        <v>19</v>
      </c>
      <c r="G229" s="259">
        <v>93000</v>
      </c>
      <c r="H229" s="237">
        <f>+F229*G229</f>
        <v>1767000</v>
      </c>
      <c r="I229" s="272"/>
      <c r="J229" s="272"/>
      <c r="K229" s="273"/>
      <c r="L229" s="272"/>
      <c r="M229" s="272"/>
      <c r="N229" s="273"/>
      <c r="O229" s="272"/>
      <c r="P229" s="259"/>
      <c r="Q229" s="273"/>
      <c r="R229" s="256"/>
      <c r="S229" s="251"/>
      <c r="T229" s="251"/>
      <c r="U229" s="251"/>
    </row>
    <row r="230" spans="1:22" ht="30" x14ac:dyDescent="0.2">
      <c r="B230" s="251"/>
      <c r="C230" s="251">
        <v>325</v>
      </c>
      <c r="D230" s="252" t="s">
        <v>571</v>
      </c>
      <c r="E230" s="258"/>
      <c r="F230" s="259">
        <v>15</v>
      </c>
      <c r="G230" s="259">
        <f>+H230/F230</f>
        <v>43533.333333333336</v>
      </c>
      <c r="H230" s="237">
        <v>653000</v>
      </c>
      <c r="I230" s="272"/>
      <c r="J230" s="272"/>
      <c r="K230" s="273"/>
      <c r="L230" s="272"/>
      <c r="M230" s="272"/>
      <c r="N230" s="273"/>
      <c r="O230" s="272"/>
      <c r="P230" s="259"/>
      <c r="Q230" s="273"/>
      <c r="R230" s="256"/>
      <c r="S230" s="251"/>
      <c r="T230" s="251"/>
      <c r="U230" s="251"/>
    </row>
    <row r="231" spans="1:22" ht="15.75" x14ac:dyDescent="0.25">
      <c r="B231" s="251"/>
      <c r="C231" s="251"/>
      <c r="D231" s="276" t="s">
        <v>502</v>
      </c>
      <c r="E231" s="258"/>
      <c r="F231" s="259"/>
      <c r="G231" s="259"/>
      <c r="H231" s="259">
        <f>SUM(H224:H230)</f>
        <v>25000000</v>
      </c>
      <c r="I231" s="272"/>
      <c r="J231" s="272"/>
      <c r="K231" s="261">
        <f>SUM(K224:K230)</f>
        <v>0</v>
      </c>
      <c r="L231" s="272"/>
      <c r="M231" s="272"/>
      <c r="N231" s="261">
        <f>SUM(N224:N230)</f>
        <v>0</v>
      </c>
      <c r="O231" s="272"/>
      <c r="P231" s="259"/>
      <c r="Q231" s="261">
        <f>SUM(Q224:Q230)</f>
        <v>0</v>
      </c>
      <c r="R231" s="256">
        <f>+Q231+N231+K231+H231</f>
        <v>25000000</v>
      </c>
      <c r="S231" s="251"/>
      <c r="T231" s="251"/>
      <c r="U231" s="251"/>
    </row>
    <row r="232" spans="1:22" x14ac:dyDescent="0.2">
      <c r="K232" s="290"/>
      <c r="N232" s="290"/>
      <c r="Q232" s="290"/>
    </row>
    <row r="233" spans="1:22" x14ac:dyDescent="0.2">
      <c r="K233" s="290"/>
      <c r="N233" s="290"/>
      <c r="Q233" s="290"/>
    </row>
    <row r="234" spans="1:22" x14ac:dyDescent="0.2">
      <c r="K234" s="290"/>
      <c r="N234" s="290"/>
      <c r="Q234" s="290"/>
    </row>
    <row r="235" spans="1:22" x14ac:dyDescent="0.2">
      <c r="A235" s="233">
        <v>20</v>
      </c>
      <c r="B235" s="233" t="s">
        <v>572</v>
      </c>
      <c r="F235" s="237" t="s">
        <v>475</v>
      </c>
      <c r="I235" s="235" t="s">
        <v>507</v>
      </c>
      <c r="K235" s="290"/>
      <c r="L235" s="235" t="s">
        <v>476</v>
      </c>
      <c r="N235" s="290"/>
      <c r="O235" s="235" t="s">
        <v>478</v>
      </c>
      <c r="Q235" s="290"/>
    </row>
    <row r="236" spans="1:22" ht="59.25" customHeight="1" x14ac:dyDescent="0.25">
      <c r="B236" s="246" t="s">
        <v>479</v>
      </c>
      <c r="C236" s="246" t="s">
        <v>480</v>
      </c>
      <c r="D236" s="247" t="s">
        <v>481</v>
      </c>
      <c r="E236" s="246" t="s">
        <v>482</v>
      </c>
      <c r="F236" s="248" t="s">
        <v>483</v>
      </c>
      <c r="G236" s="248" t="s">
        <v>484</v>
      </c>
      <c r="H236" s="248" t="s">
        <v>485</v>
      </c>
      <c r="I236" s="249" t="s">
        <v>483</v>
      </c>
      <c r="J236" s="249" t="s">
        <v>484</v>
      </c>
      <c r="K236" s="250" t="s">
        <v>485</v>
      </c>
      <c r="L236" s="249" t="s">
        <v>483</v>
      </c>
      <c r="M236" s="249" t="s">
        <v>484</v>
      </c>
      <c r="N236" s="250" t="s">
        <v>485</v>
      </c>
      <c r="O236" s="249" t="s">
        <v>483</v>
      </c>
      <c r="P236" s="249" t="s">
        <v>484</v>
      </c>
      <c r="Q236" s="250" t="s">
        <v>485</v>
      </c>
      <c r="R236" s="250" t="s">
        <v>233</v>
      </c>
      <c r="S236" s="246" t="s">
        <v>486</v>
      </c>
      <c r="T236" s="246" t="s">
        <v>487</v>
      </c>
      <c r="U236" s="246" t="s">
        <v>488</v>
      </c>
    </row>
    <row r="237" spans="1:22" s="263" customFormat="1" ht="57.75" customHeight="1" x14ac:dyDescent="0.2">
      <c r="B237" s="264"/>
      <c r="C237" s="264">
        <v>214</v>
      </c>
      <c r="D237" s="265" t="s">
        <v>573</v>
      </c>
      <c r="E237" s="266"/>
      <c r="F237" s="267">
        <v>1</v>
      </c>
      <c r="G237" s="267">
        <v>25000000</v>
      </c>
      <c r="H237" s="307">
        <f>+F237*G237</f>
        <v>25000000</v>
      </c>
      <c r="I237" s="268"/>
      <c r="J237" s="268"/>
      <c r="K237" s="269"/>
      <c r="L237" s="268"/>
      <c r="M237" s="268"/>
      <c r="N237" s="269"/>
      <c r="O237" s="268"/>
      <c r="P237" s="267"/>
      <c r="Q237" s="269"/>
      <c r="R237" s="270">
        <f>+H237+K237+N237+Q237</f>
        <v>25000000</v>
      </c>
      <c r="S237" s="264"/>
      <c r="T237" s="264" t="s">
        <v>48</v>
      </c>
      <c r="U237" s="264" t="s">
        <v>48</v>
      </c>
    </row>
    <row r="238" spans="1:22" s="263" customFormat="1" ht="45" x14ac:dyDescent="0.2">
      <c r="B238" s="264"/>
      <c r="C238" s="264">
        <v>305</v>
      </c>
      <c r="D238" s="308" t="s">
        <v>574</v>
      </c>
      <c r="E238" s="309"/>
      <c r="F238" s="267">
        <v>1</v>
      </c>
      <c r="G238" s="310">
        <v>2500000</v>
      </c>
      <c r="H238" s="310">
        <v>2500000</v>
      </c>
      <c r="I238" s="268"/>
      <c r="J238" s="268"/>
      <c r="K238" s="269"/>
      <c r="L238" s="268"/>
      <c r="M238" s="268"/>
      <c r="N238" s="269"/>
      <c r="O238" s="268"/>
      <c r="P238" s="267"/>
      <c r="Q238" s="269"/>
      <c r="R238" s="270">
        <f>+H238+K238+N238+Q238</f>
        <v>2500000</v>
      </c>
      <c r="S238" s="264"/>
      <c r="T238" s="264" t="s">
        <v>494</v>
      </c>
      <c r="U238" s="311" t="s">
        <v>37</v>
      </c>
    </row>
    <row r="239" spans="1:22" s="263" customFormat="1" ht="43.5" customHeight="1" x14ac:dyDescent="0.2">
      <c r="A239" s="263" t="s">
        <v>575</v>
      </c>
      <c r="B239" s="264"/>
      <c r="C239" s="264">
        <v>308</v>
      </c>
      <c r="D239" s="265" t="s">
        <v>90</v>
      </c>
      <c r="E239" s="266"/>
      <c r="F239" s="267">
        <v>1</v>
      </c>
      <c r="G239" s="267">
        <v>2000000</v>
      </c>
      <c r="H239" s="267">
        <f>+F239*G239</f>
        <v>2000000</v>
      </c>
      <c r="I239" s="268"/>
      <c r="J239" s="268"/>
      <c r="K239" s="269"/>
      <c r="L239" s="268"/>
      <c r="M239" s="268"/>
      <c r="N239" s="269"/>
      <c r="O239" s="268"/>
      <c r="P239" s="267"/>
      <c r="Q239" s="270"/>
      <c r="R239" s="270">
        <f>+H239+K239+N239+Q239</f>
        <v>2000000</v>
      </c>
      <c r="S239" s="264"/>
      <c r="T239" s="311" t="s">
        <v>48</v>
      </c>
      <c r="U239" s="311" t="s">
        <v>37</v>
      </c>
    </row>
    <row r="240" spans="1:22" s="263" customFormat="1" ht="43.5" customHeight="1" x14ac:dyDescent="0.2">
      <c r="B240" s="264"/>
      <c r="C240" s="264">
        <v>814</v>
      </c>
      <c r="D240" s="312" t="s">
        <v>576</v>
      </c>
      <c r="E240" s="266"/>
      <c r="F240" s="267"/>
      <c r="G240" s="267"/>
      <c r="H240" s="267"/>
      <c r="I240" s="268"/>
      <c r="J240" s="268"/>
      <c r="K240" s="269"/>
      <c r="L240" s="268"/>
      <c r="M240" s="268"/>
      <c r="N240" s="269"/>
      <c r="O240" s="313">
        <v>30</v>
      </c>
      <c r="P240" s="267">
        <v>1500000</v>
      </c>
      <c r="Q240" s="267">
        <f>+O240*P240</f>
        <v>45000000</v>
      </c>
      <c r="R240" s="270">
        <f>+H240+K240+N240+Q240</f>
        <v>45000000</v>
      </c>
      <c r="S240" s="264"/>
      <c r="T240" s="311" t="s">
        <v>48</v>
      </c>
      <c r="U240" s="311" t="s">
        <v>48</v>
      </c>
      <c r="V240" s="263" t="s">
        <v>577</v>
      </c>
    </row>
    <row r="241" spans="1:21" ht="15.75" x14ac:dyDescent="0.2">
      <c r="B241" s="251"/>
      <c r="C241" s="251"/>
      <c r="D241" s="293" t="s">
        <v>502</v>
      </c>
      <c r="E241" s="292"/>
      <c r="F241" s="103"/>
      <c r="G241" s="103"/>
      <c r="H241" s="103">
        <f>SUM(H237:H240)</f>
        <v>29500000</v>
      </c>
      <c r="I241" s="272"/>
      <c r="J241" s="272"/>
      <c r="K241" s="273"/>
      <c r="L241" s="272"/>
      <c r="M241" s="272"/>
      <c r="N241" s="273"/>
      <c r="O241" s="272"/>
      <c r="P241" s="259"/>
      <c r="Q241" s="103">
        <f>SUM(Q237:Q240)</f>
        <v>45000000</v>
      </c>
      <c r="R241" s="103">
        <f>SUM(R237:R240)</f>
        <v>74500000</v>
      </c>
      <c r="S241" s="251"/>
      <c r="T241" s="251"/>
      <c r="U241" s="251"/>
    </row>
    <row r="242" spans="1:21" x14ac:dyDescent="0.2">
      <c r="K242" s="290"/>
      <c r="N242" s="290"/>
      <c r="Q242" s="290"/>
    </row>
    <row r="243" spans="1:21" x14ac:dyDescent="0.2">
      <c r="K243" s="290"/>
      <c r="N243" s="290"/>
      <c r="Q243" s="290"/>
    </row>
    <row r="244" spans="1:21" x14ac:dyDescent="0.2">
      <c r="K244" s="290"/>
      <c r="N244" s="290"/>
      <c r="Q244" s="290"/>
      <c r="R244" s="289"/>
    </row>
    <row r="245" spans="1:21" x14ac:dyDescent="0.2">
      <c r="K245" s="290"/>
      <c r="N245" s="290"/>
      <c r="Q245" s="290"/>
      <c r="R245" s="314"/>
    </row>
    <row r="246" spans="1:21" x14ac:dyDescent="0.2">
      <c r="K246" s="290"/>
      <c r="N246" s="290"/>
      <c r="Q246" s="290"/>
    </row>
    <row r="247" spans="1:21" x14ac:dyDescent="0.2">
      <c r="A247" s="233">
        <v>21</v>
      </c>
      <c r="B247" s="233" t="s">
        <v>578</v>
      </c>
      <c r="F247" s="237" t="s">
        <v>475</v>
      </c>
      <c r="I247" s="235" t="s">
        <v>507</v>
      </c>
      <c r="K247" s="290"/>
      <c r="L247" s="235" t="s">
        <v>476</v>
      </c>
      <c r="N247" s="290"/>
      <c r="O247" s="235" t="s">
        <v>478</v>
      </c>
      <c r="Q247" s="290"/>
    </row>
    <row r="248" spans="1:21" ht="59.25" customHeight="1" x14ac:dyDescent="0.25">
      <c r="B248" s="246" t="s">
        <v>479</v>
      </c>
      <c r="C248" s="246" t="s">
        <v>480</v>
      </c>
      <c r="D248" s="247" t="s">
        <v>481</v>
      </c>
      <c r="E248" s="246" t="s">
        <v>482</v>
      </c>
      <c r="F248" s="248" t="s">
        <v>483</v>
      </c>
      <c r="G248" s="248" t="s">
        <v>484</v>
      </c>
      <c r="H248" s="248" t="s">
        <v>485</v>
      </c>
      <c r="I248" s="249" t="s">
        <v>483</v>
      </c>
      <c r="J248" s="249" t="s">
        <v>484</v>
      </c>
      <c r="K248" s="250" t="s">
        <v>485</v>
      </c>
      <c r="L248" s="249" t="s">
        <v>483</v>
      </c>
      <c r="M248" s="249" t="s">
        <v>484</v>
      </c>
      <c r="N248" s="250" t="s">
        <v>485</v>
      </c>
      <c r="O248" s="249" t="s">
        <v>483</v>
      </c>
      <c r="P248" s="249" t="s">
        <v>484</v>
      </c>
      <c r="Q248" s="250" t="s">
        <v>485</v>
      </c>
      <c r="R248" s="250" t="s">
        <v>233</v>
      </c>
      <c r="S248" s="246" t="s">
        <v>486</v>
      </c>
      <c r="T248" s="246" t="s">
        <v>487</v>
      </c>
      <c r="U248" s="246" t="s">
        <v>488</v>
      </c>
    </row>
    <row r="249" spans="1:21" x14ac:dyDescent="0.2">
      <c r="B249" s="251"/>
      <c r="C249" s="251">
        <v>814</v>
      </c>
      <c r="D249" s="252" t="s">
        <v>579</v>
      </c>
      <c r="E249" s="258"/>
      <c r="F249" s="259"/>
      <c r="G249" s="259"/>
      <c r="H249" s="259"/>
      <c r="I249" s="272"/>
      <c r="J249" s="272"/>
      <c r="L249" s="272"/>
      <c r="M249" s="272"/>
      <c r="N249" s="273"/>
      <c r="O249" s="260">
        <v>32</v>
      </c>
      <c r="P249" s="259">
        <f>+Q249/O249</f>
        <v>2461643.4375</v>
      </c>
      <c r="Q249" s="259">
        <v>78772590</v>
      </c>
      <c r="R249" s="256">
        <f>+Q249+N249+K249+H249</f>
        <v>78772590</v>
      </c>
      <c r="S249" s="251"/>
      <c r="T249" s="257"/>
      <c r="U249" s="315"/>
    </row>
    <row r="250" spans="1:21" x14ac:dyDescent="0.2">
      <c r="B250" s="251"/>
      <c r="C250" s="251">
        <v>814</v>
      </c>
      <c r="D250" s="316" t="s">
        <v>580</v>
      </c>
      <c r="E250" s="258"/>
      <c r="F250" s="259"/>
      <c r="G250" s="259"/>
      <c r="H250" s="259"/>
      <c r="I250" s="272"/>
      <c r="J250" s="272"/>
      <c r="K250" s="273"/>
      <c r="L250" s="272"/>
      <c r="M250" s="272"/>
      <c r="N250" s="273"/>
      <c r="O250" s="260">
        <v>20</v>
      </c>
      <c r="P250" s="259">
        <v>3148825</v>
      </c>
      <c r="Q250" s="259">
        <f>+O250*P250</f>
        <v>62976500</v>
      </c>
      <c r="R250" s="256">
        <f t="shared" ref="R250:R256" si="8">+Q250+N250+K250+H250</f>
        <v>62976500</v>
      </c>
      <c r="S250" s="251"/>
      <c r="T250" s="257"/>
      <c r="U250" s="315"/>
    </row>
    <row r="251" spans="1:21" x14ac:dyDescent="0.2">
      <c r="B251" s="251"/>
      <c r="C251" s="251">
        <v>814</v>
      </c>
      <c r="D251" s="316" t="s">
        <v>581</v>
      </c>
      <c r="E251" s="258"/>
      <c r="F251" s="259"/>
      <c r="G251" s="259"/>
      <c r="H251" s="259"/>
      <c r="I251" s="272"/>
      <c r="J251" s="272"/>
      <c r="K251" s="273"/>
      <c r="L251" s="272"/>
      <c r="M251" s="272"/>
      <c r="N251" s="273"/>
      <c r="O251" s="260">
        <v>30</v>
      </c>
      <c r="P251" s="259">
        <v>1207206</v>
      </c>
      <c r="Q251" s="259">
        <f>+O251*P251</f>
        <v>36216180</v>
      </c>
      <c r="R251" s="256">
        <f t="shared" si="8"/>
        <v>36216180</v>
      </c>
      <c r="S251" s="251"/>
      <c r="T251" s="257"/>
      <c r="U251" s="315"/>
    </row>
    <row r="252" spans="1:21" x14ac:dyDescent="0.2">
      <c r="B252" s="251"/>
      <c r="C252" s="251">
        <v>814</v>
      </c>
      <c r="D252" s="316" t="s">
        <v>582</v>
      </c>
      <c r="E252" s="258"/>
      <c r="F252" s="259"/>
      <c r="G252" s="259"/>
      <c r="H252" s="259"/>
      <c r="I252" s="272"/>
      <c r="J252" s="272"/>
      <c r="K252" s="273"/>
      <c r="L252" s="272"/>
      <c r="M252" s="272"/>
      <c r="N252" s="273"/>
      <c r="O252" s="260">
        <v>34</v>
      </c>
      <c r="P252" s="259">
        <v>59845</v>
      </c>
      <c r="Q252" s="259">
        <f>+O252*P252</f>
        <v>2034730</v>
      </c>
      <c r="R252" s="256">
        <f t="shared" si="8"/>
        <v>2034730</v>
      </c>
      <c r="S252" s="251"/>
      <c r="T252" s="257"/>
      <c r="U252" s="315"/>
    </row>
    <row r="253" spans="1:21" x14ac:dyDescent="0.2">
      <c r="B253" s="251"/>
      <c r="C253" s="251">
        <v>528</v>
      </c>
      <c r="D253" s="252" t="s">
        <v>579</v>
      </c>
      <c r="E253" s="258"/>
      <c r="F253" s="259">
        <v>60</v>
      </c>
      <c r="G253" s="259">
        <v>2461765</v>
      </c>
      <c r="H253" s="259">
        <f>+F253*G253</f>
        <v>147705900</v>
      </c>
      <c r="I253" s="272"/>
      <c r="J253" s="272"/>
      <c r="K253" s="273"/>
      <c r="L253" s="272"/>
      <c r="M253" s="272"/>
      <c r="N253" s="273"/>
      <c r="O253" s="272"/>
      <c r="P253" s="259"/>
      <c r="Q253" s="256"/>
      <c r="R253" s="256">
        <f t="shared" si="8"/>
        <v>147705900</v>
      </c>
      <c r="S253" s="251"/>
      <c r="T253" s="257"/>
      <c r="U253" s="315"/>
    </row>
    <row r="254" spans="1:21" x14ac:dyDescent="0.2">
      <c r="B254" s="251"/>
      <c r="C254" s="251">
        <v>528</v>
      </c>
      <c r="D254" s="317" t="s">
        <v>583</v>
      </c>
      <c r="E254" s="258"/>
      <c r="F254" s="259">
        <v>60</v>
      </c>
      <c r="G254" s="259">
        <v>1207206</v>
      </c>
      <c r="H254" s="259">
        <f>+F254*G254</f>
        <v>72432360</v>
      </c>
      <c r="I254" s="272"/>
      <c r="J254" s="272"/>
      <c r="K254" s="273"/>
      <c r="L254" s="272"/>
      <c r="M254" s="272"/>
      <c r="N254" s="273"/>
      <c r="O254" s="272"/>
      <c r="P254" s="259"/>
      <c r="Q254" s="256"/>
      <c r="R254" s="256">
        <f t="shared" si="8"/>
        <v>72432360</v>
      </c>
      <c r="S254" s="251"/>
      <c r="T254" s="257"/>
      <c r="U254" s="315"/>
    </row>
    <row r="255" spans="1:21" x14ac:dyDescent="0.2">
      <c r="B255" s="251"/>
      <c r="C255" s="251">
        <v>528</v>
      </c>
      <c r="D255" s="317" t="s">
        <v>584</v>
      </c>
      <c r="E255" s="258"/>
      <c r="F255" s="259">
        <v>60</v>
      </c>
      <c r="G255" s="259">
        <v>59845</v>
      </c>
      <c r="H255" s="259">
        <f>+F255*G255</f>
        <v>3590700</v>
      </c>
      <c r="I255" s="272"/>
      <c r="J255" s="272"/>
      <c r="K255" s="273"/>
      <c r="L255" s="272"/>
      <c r="M255" s="272"/>
      <c r="N255" s="273"/>
      <c r="O255" s="272"/>
      <c r="P255" s="259"/>
      <c r="Q255" s="256"/>
      <c r="R255" s="256">
        <f t="shared" si="8"/>
        <v>3590700</v>
      </c>
      <c r="S255" s="251"/>
      <c r="T255" s="257"/>
      <c r="U255" s="315"/>
    </row>
    <row r="256" spans="1:21" x14ac:dyDescent="0.2">
      <c r="B256" s="251"/>
      <c r="C256" s="251">
        <v>528</v>
      </c>
      <c r="D256" s="317" t="s">
        <v>585</v>
      </c>
      <c r="E256" s="258"/>
      <c r="F256" s="259">
        <v>24</v>
      </c>
      <c r="G256" s="259">
        <f>+H256/F256</f>
        <v>3177960</v>
      </c>
      <c r="H256" s="259">
        <v>76271040</v>
      </c>
      <c r="I256" s="272"/>
      <c r="J256" s="272"/>
      <c r="K256" s="273"/>
      <c r="L256" s="272"/>
      <c r="M256" s="272"/>
      <c r="N256" s="273"/>
      <c r="O256" s="272"/>
      <c r="P256" s="259"/>
      <c r="Q256" s="256"/>
      <c r="R256" s="256">
        <f t="shared" si="8"/>
        <v>76271040</v>
      </c>
      <c r="S256" s="251"/>
      <c r="T256" s="257"/>
      <c r="U256" s="315"/>
    </row>
    <row r="257" spans="1:21" ht="15.75" x14ac:dyDescent="0.25">
      <c r="B257" s="251"/>
      <c r="C257" s="251"/>
      <c r="D257" s="293" t="s">
        <v>502</v>
      </c>
      <c r="E257" s="292"/>
      <c r="F257" s="103"/>
      <c r="G257" s="103"/>
      <c r="H257" s="295">
        <f>SUM(H249:H256)</f>
        <v>300000000</v>
      </c>
      <c r="I257" s="272"/>
      <c r="J257" s="272"/>
      <c r="K257" s="273"/>
      <c r="L257" s="272"/>
      <c r="M257" s="272"/>
      <c r="N257" s="273"/>
      <c r="O257" s="272"/>
      <c r="P257" s="295">
        <f>SUM(P249:P256)</f>
        <v>6877519.4375</v>
      </c>
      <c r="Q257" s="318">
        <f>SUM(Q249:Q256)</f>
        <v>180000000</v>
      </c>
      <c r="R257" s="318">
        <f>SUM(R249:R256)</f>
        <v>480000000</v>
      </c>
      <c r="S257" s="251"/>
      <c r="T257" s="251"/>
      <c r="U257" s="251"/>
    </row>
    <row r="258" spans="1:21" ht="15.75" x14ac:dyDescent="0.2">
      <c r="B258" s="283"/>
      <c r="C258" s="283"/>
      <c r="D258" s="298"/>
      <c r="E258" s="299"/>
      <c r="F258" s="300"/>
      <c r="G258" s="300"/>
      <c r="H258" s="300"/>
      <c r="I258" s="301"/>
      <c r="J258" s="301"/>
      <c r="K258" s="302"/>
      <c r="L258" s="301"/>
      <c r="M258" s="301"/>
      <c r="N258" s="302"/>
      <c r="O258" s="301"/>
      <c r="P258" s="286"/>
      <c r="Q258" s="302"/>
      <c r="R258" s="303"/>
      <c r="S258" s="283"/>
      <c r="T258" s="283"/>
      <c r="U258" s="283"/>
    </row>
    <row r="259" spans="1:21" ht="15.75" x14ac:dyDescent="0.2">
      <c r="B259" s="283"/>
      <c r="C259" s="283"/>
      <c r="D259" s="298"/>
      <c r="E259" s="299"/>
      <c r="F259" s="300"/>
      <c r="G259" s="300"/>
      <c r="H259" s="300"/>
      <c r="I259" s="301"/>
      <c r="J259" s="301"/>
      <c r="K259" s="302"/>
      <c r="L259" s="301"/>
      <c r="M259" s="301"/>
      <c r="N259" s="302"/>
      <c r="O259" s="301"/>
      <c r="P259" s="286"/>
      <c r="Q259" s="302"/>
      <c r="R259" s="303"/>
      <c r="S259" s="283"/>
      <c r="T259" s="283"/>
      <c r="U259" s="283"/>
    </row>
    <row r="260" spans="1:21" ht="15.75" x14ac:dyDescent="0.2">
      <c r="A260" s="233">
        <v>22</v>
      </c>
      <c r="B260" s="283" t="s">
        <v>586</v>
      </c>
      <c r="C260" s="283"/>
      <c r="D260" s="298"/>
      <c r="E260" s="299"/>
      <c r="F260" s="300"/>
      <c r="G260" s="300"/>
      <c r="H260" s="300"/>
      <c r="I260" s="301"/>
      <c r="J260" s="301"/>
      <c r="K260" s="302"/>
      <c r="L260" s="301"/>
      <c r="M260" s="301"/>
      <c r="N260" s="302"/>
      <c r="O260" s="301"/>
      <c r="P260" s="286"/>
      <c r="Q260" s="302" t="e">
        <f>+#REF!-Q121-Q122</f>
        <v>#REF!</v>
      </c>
      <c r="R260" s="303"/>
      <c r="S260" s="283"/>
      <c r="T260" s="283"/>
      <c r="U260" s="283"/>
    </row>
    <row r="261" spans="1:21" ht="59.25" customHeight="1" x14ac:dyDescent="0.25">
      <c r="B261" s="246" t="s">
        <v>479</v>
      </c>
      <c r="C261" s="246" t="s">
        <v>480</v>
      </c>
      <c r="D261" s="247" t="s">
        <v>481</v>
      </c>
      <c r="E261" s="246" t="s">
        <v>482</v>
      </c>
      <c r="F261" s="248" t="s">
        <v>483</v>
      </c>
      <c r="G261" s="248" t="s">
        <v>484</v>
      </c>
      <c r="H261" s="248" t="s">
        <v>485</v>
      </c>
      <c r="I261" s="249" t="s">
        <v>483</v>
      </c>
      <c r="J261" s="249" t="s">
        <v>484</v>
      </c>
      <c r="K261" s="250" t="s">
        <v>485</v>
      </c>
      <c r="L261" s="249" t="s">
        <v>483</v>
      </c>
      <c r="M261" s="249" t="s">
        <v>484</v>
      </c>
      <c r="N261" s="250" t="s">
        <v>485</v>
      </c>
      <c r="O261" s="249" t="s">
        <v>483</v>
      </c>
      <c r="P261" s="249" t="s">
        <v>484</v>
      </c>
      <c r="Q261" s="250" t="s">
        <v>485</v>
      </c>
      <c r="R261" s="250" t="s">
        <v>233</v>
      </c>
      <c r="S261" s="246" t="s">
        <v>486</v>
      </c>
      <c r="T261" s="246" t="s">
        <v>487</v>
      </c>
      <c r="U261" s="246" t="s">
        <v>488</v>
      </c>
    </row>
    <row r="262" spans="1:21" ht="57.75" customHeight="1" x14ac:dyDescent="0.2">
      <c r="B262" s="251"/>
      <c r="C262" s="251">
        <v>398</v>
      </c>
      <c r="D262" s="252" t="s">
        <v>587</v>
      </c>
      <c r="E262" s="258"/>
      <c r="F262" s="259">
        <v>2</v>
      </c>
      <c r="G262" s="259">
        <v>16000000</v>
      </c>
      <c r="H262" s="259">
        <f t="shared" ref="H262:H269" si="9">+F262*G262</f>
        <v>32000000</v>
      </c>
      <c r="I262" s="272"/>
      <c r="J262" s="272"/>
      <c r="K262" s="273"/>
      <c r="L262" s="272"/>
      <c r="M262" s="272"/>
      <c r="N262" s="273"/>
      <c r="O262" s="272"/>
      <c r="P262" s="259"/>
      <c r="Q262" s="273"/>
      <c r="R262" s="256">
        <f t="shared" ref="R262:R269" si="10">+Q262+N262+K262+H262</f>
        <v>32000000</v>
      </c>
      <c r="S262" s="251"/>
      <c r="T262" s="257" t="s">
        <v>48</v>
      </c>
      <c r="U262" s="257" t="s">
        <v>48</v>
      </c>
    </row>
    <row r="263" spans="1:21" ht="57.75" customHeight="1" x14ac:dyDescent="0.2">
      <c r="B263" s="251"/>
      <c r="C263" s="251">
        <v>398</v>
      </c>
      <c r="D263" s="252" t="s">
        <v>588</v>
      </c>
      <c r="E263" s="258"/>
      <c r="F263" s="259">
        <v>1</v>
      </c>
      <c r="G263" s="259">
        <v>10000000</v>
      </c>
      <c r="H263" s="259">
        <f t="shared" si="9"/>
        <v>10000000</v>
      </c>
      <c r="I263" s="272"/>
      <c r="J263" s="272"/>
      <c r="K263" s="273"/>
      <c r="L263" s="272"/>
      <c r="M263" s="272"/>
      <c r="N263" s="273"/>
      <c r="O263" s="272"/>
      <c r="P263" s="259"/>
      <c r="Q263" s="273"/>
      <c r="R263" s="256">
        <f t="shared" si="10"/>
        <v>10000000</v>
      </c>
      <c r="S263" s="251"/>
      <c r="T263" s="257" t="s">
        <v>48</v>
      </c>
      <c r="U263" s="257" t="s">
        <v>48</v>
      </c>
    </row>
    <row r="264" spans="1:21" ht="57.75" customHeight="1" x14ac:dyDescent="0.2">
      <c r="B264" s="251"/>
      <c r="C264" s="251">
        <v>398</v>
      </c>
      <c r="D264" s="252" t="s">
        <v>589</v>
      </c>
      <c r="E264" s="258"/>
      <c r="F264" s="259">
        <v>6</v>
      </c>
      <c r="G264" s="259">
        <v>14500000</v>
      </c>
      <c r="H264" s="259">
        <f t="shared" si="9"/>
        <v>87000000</v>
      </c>
      <c r="I264" s="272"/>
      <c r="J264" s="272"/>
      <c r="K264" s="273"/>
      <c r="L264" s="272"/>
      <c r="M264" s="272"/>
      <c r="N264" s="273"/>
      <c r="O264" s="272"/>
      <c r="P264" s="259"/>
      <c r="Q264" s="273"/>
      <c r="R264" s="256">
        <f t="shared" si="10"/>
        <v>87000000</v>
      </c>
      <c r="S264" s="251"/>
      <c r="T264" s="257" t="s">
        <v>48</v>
      </c>
      <c r="U264" s="257" t="s">
        <v>48</v>
      </c>
    </row>
    <row r="265" spans="1:21" ht="57.75" customHeight="1" x14ac:dyDescent="0.2">
      <c r="B265" s="251"/>
      <c r="C265" s="251">
        <v>398</v>
      </c>
      <c r="D265" s="252" t="s">
        <v>590</v>
      </c>
      <c r="E265" s="258"/>
      <c r="F265" s="259">
        <v>1</v>
      </c>
      <c r="G265" s="259">
        <v>300000</v>
      </c>
      <c r="H265" s="259">
        <f t="shared" si="9"/>
        <v>300000</v>
      </c>
      <c r="I265" s="272"/>
      <c r="J265" s="272"/>
      <c r="K265" s="273"/>
      <c r="L265" s="272"/>
      <c r="M265" s="272"/>
      <c r="N265" s="273"/>
      <c r="O265" s="272"/>
      <c r="P265" s="259"/>
      <c r="Q265" s="273"/>
      <c r="R265" s="256">
        <f t="shared" si="10"/>
        <v>300000</v>
      </c>
      <c r="S265" s="251"/>
      <c r="T265" s="257" t="s">
        <v>48</v>
      </c>
      <c r="U265" s="257" t="s">
        <v>48</v>
      </c>
    </row>
    <row r="266" spans="1:21" ht="57.75" customHeight="1" x14ac:dyDescent="0.2">
      <c r="B266" s="251"/>
      <c r="C266" s="251">
        <v>398</v>
      </c>
      <c r="D266" s="252" t="s">
        <v>591</v>
      </c>
      <c r="E266" s="258"/>
      <c r="F266" s="259">
        <v>4</v>
      </c>
      <c r="G266" s="259">
        <v>500000</v>
      </c>
      <c r="H266" s="259">
        <f t="shared" si="9"/>
        <v>2000000</v>
      </c>
      <c r="I266" s="272"/>
      <c r="J266" s="272"/>
      <c r="K266" s="273"/>
      <c r="L266" s="272"/>
      <c r="M266" s="272"/>
      <c r="N266" s="273"/>
      <c r="O266" s="272"/>
      <c r="P266" s="259"/>
      <c r="Q266" s="273"/>
      <c r="R266" s="256">
        <f t="shared" si="10"/>
        <v>2000000</v>
      </c>
      <c r="S266" s="251"/>
      <c r="T266" s="257" t="s">
        <v>48</v>
      </c>
      <c r="U266" s="257" t="s">
        <v>48</v>
      </c>
    </row>
    <row r="267" spans="1:21" ht="57.75" customHeight="1" x14ac:dyDescent="0.2">
      <c r="B267" s="251"/>
      <c r="C267" s="251">
        <v>398</v>
      </c>
      <c r="D267" s="252" t="s">
        <v>592</v>
      </c>
      <c r="E267" s="258"/>
      <c r="F267" s="259">
        <v>4</v>
      </c>
      <c r="G267" s="259">
        <v>400000</v>
      </c>
      <c r="H267" s="259">
        <f t="shared" si="9"/>
        <v>1600000</v>
      </c>
      <c r="I267" s="272"/>
      <c r="J267" s="272"/>
      <c r="K267" s="273"/>
      <c r="L267" s="272"/>
      <c r="M267" s="272"/>
      <c r="N267" s="273"/>
      <c r="O267" s="272"/>
      <c r="P267" s="259"/>
      <c r="Q267" s="273"/>
      <c r="R267" s="256">
        <f t="shared" si="10"/>
        <v>1600000</v>
      </c>
      <c r="S267" s="251"/>
      <c r="T267" s="257" t="s">
        <v>48</v>
      </c>
      <c r="U267" s="257" t="s">
        <v>48</v>
      </c>
    </row>
    <row r="268" spans="1:21" ht="57.75" customHeight="1" x14ac:dyDescent="0.2">
      <c r="B268" s="251"/>
      <c r="C268" s="251">
        <v>398</v>
      </c>
      <c r="D268" s="252" t="s">
        <v>593</v>
      </c>
      <c r="E268" s="258"/>
      <c r="F268" s="259">
        <v>2</v>
      </c>
      <c r="G268" s="259">
        <v>2000000</v>
      </c>
      <c r="H268" s="259">
        <f t="shared" si="9"/>
        <v>4000000</v>
      </c>
      <c r="I268" s="272"/>
      <c r="J268" s="272"/>
      <c r="K268" s="273"/>
      <c r="L268" s="272"/>
      <c r="M268" s="272"/>
      <c r="N268" s="273"/>
      <c r="O268" s="272"/>
      <c r="P268" s="259"/>
      <c r="Q268" s="273"/>
      <c r="R268" s="256">
        <f t="shared" si="10"/>
        <v>4000000</v>
      </c>
      <c r="S268" s="251"/>
      <c r="T268" s="257" t="s">
        <v>48</v>
      </c>
      <c r="U268" s="257" t="s">
        <v>48</v>
      </c>
    </row>
    <row r="269" spans="1:21" ht="57.75" customHeight="1" x14ac:dyDescent="0.2">
      <c r="A269" s="233" t="s">
        <v>541</v>
      </c>
      <c r="B269" s="251"/>
      <c r="C269" s="251">
        <v>398</v>
      </c>
      <c r="D269" s="252" t="s">
        <v>594</v>
      </c>
      <c r="E269" s="258"/>
      <c r="F269" s="259">
        <v>1</v>
      </c>
      <c r="G269" s="259">
        <v>3100000</v>
      </c>
      <c r="H269" s="259">
        <f t="shared" si="9"/>
        <v>3100000</v>
      </c>
      <c r="I269" s="272"/>
      <c r="J269" s="272"/>
      <c r="K269" s="273"/>
      <c r="L269" s="272"/>
      <c r="M269" s="272"/>
      <c r="N269" s="273"/>
      <c r="O269" s="272"/>
      <c r="P269" s="259"/>
      <c r="Q269" s="273"/>
      <c r="R269" s="256">
        <f t="shared" si="10"/>
        <v>3100000</v>
      </c>
      <c r="S269" s="251"/>
      <c r="T269" s="257" t="s">
        <v>48</v>
      </c>
      <c r="U269" s="257" t="s">
        <v>48</v>
      </c>
    </row>
    <row r="270" spans="1:21" s="274" customFormat="1" ht="15.75" x14ac:dyDescent="0.25">
      <c r="B270" s="275"/>
      <c r="C270" s="275"/>
      <c r="D270" s="276" t="s">
        <v>502</v>
      </c>
      <c r="E270" s="277"/>
      <c r="F270" s="278"/>
      <c r="G270" s="278"/>
      <c r="H270" s="278">
        <f>SUM(H262:H269)</f>
        <v>140000000</v>
      </c>
      <c r="I270" s="296"/>
      <c r="J270" s="296"/>
      <c r="K270" s="281">
        <f>SUM(K262:K269)</f>
        <v>0</v>
      </c>
      <c r="L270" s="296"/>
      <c r="M270" s="296"/>
      <c r="N270" s="281">
        <f>SUM(N262:N269)</f>
        <v>0</v>
      </c>
      <c r="O270" s="296"/>
      <c r="P270" s="278"/>
      <c r="Q270" s="281">
        <f>SUM(Q262:Q269)</f>
        <v>0</v>
      </c>
      <c r="R270" s="282">
        <f>SUM(R262:R269)</f>
        <v>140000000</v>
      </c>
      <c r="S270" s="275"/>
      <c r="T270" s="275"/>
      <c r="U270" s="275"/>
    </row>
    <row r="271" spans="1:21" ht="15.75" x14ac:dyDescent="0.2">
      <c r="B271" s="283"/>
      <c r="C271" s="283"/>
      <c r="D271" s="298"/>
      <c r="E271" s="299"/>
      <c r="F271" s="300"/>
      <c r="G271" s="300"/>
      <c r="H271" s="300"/>
      <c r="I271" s="301"/>
      <c r="J271" s="301"/>
      <c r="K271" s="302"/>
      <c r="L271" s="301"/>
      <c r="M271" s="301"/>
      <c r="N271" s="302"/>
      <c r="O271" s="301"/>
      <c r="P271" s="286"/>
      <c r="Q271" s="302"/>
      <c r="R271" s="303"/>
      <c r="S271" s="283"/>
      <c r="T271" s="283"/>
      <c r="U271" s="283"/>
    </row>
    <row r="272" spans="1:21" ht="15.75" x14ac:dyDescent="0.2">
      <c r="B272" s="283"/>
      <c r="C272" s="283"/>
      <c r="D272" s="298"/>
      <c r="E272" s="299"/>
      <c r="F272" s="300"/>
      <c r="G272" s="300"/>
      <c r="H272" s="300"/>
      <c r="I272" s="301"/>
      <c r="J272" s="301"/>
      <c r="K272" s="302"/>
      <c r="L272" s="301"/>
      <c r="M272" s="301"/>
      <c r="N272" s="302"/>
      <c r="O272" s="301"/>
      <c r="P272" s="286"/>
      <c r="Q272" s="302"/>
      <c r="R272" s="303"/>
      <c r="S272" s="283"/>
      <c r="T272" s="283"/>
      <c r="U272" s="283"/>
    </row>
    <row r="273" spans="1:21" x14ac:dyDescent="0.2">
      <c r="A273" s="233">
        <v>23</v>
      </c>
      <c r="B273" s="233" t="s">
        <v>595</v>
      </c>
      <c r="F273" s="237" t="s">
        <v>475</v>
      </c>
      <c r="I273" s="235" t="s">
        <v>507</v>
      </c>
      <c r="K273" s="290"/>
      <c r="L273" s="235" t="s">
        <v>476</v>
      </c>
      <c r="N273" s="290"/>
      <c r="O273" s="235" t="s">
        <v>478</v>
      </c>
    </row>
    <row r="274" spans="1:21" ht="59.25" customHeight="1" x14ac:dyDescent="0.25">
      <c r="B274" s="246" t="s">
        <v>479</v>
      </c>
      <c r="C274" s="246" t="s">
        <v>480</v>
      </c>
      <c r="D274" s="247" t="s">
        <v>481</v>
      </c>
      <c r="E274" s="246" t="s">
        <v>482</v>
      </c>
      <c r="F274" s="248" t="s">
        <v>483</v>
      </c>
      <c r="G274" s="248" t="s">
        <v>484</v>
      </c>
      <c r="H274" s="248" t="s">
        <v>485</v>
      </c>
      <c r="I274" s="249" t="s">
        <v>483</v>
      </c>
      <c r="J274" s="249" t="s">
        <v>484</v>
      </c>
      <c r="K274" s="250" t="s">
        <v>485</v>
      </c>
      <c r="L274" s="249" t="s">
        <v>483</v>
      </c>
      <c r="M274" s="249" t="s">
        <v>484</v>
      </c>
      <c r="N274" s="250" t="s">
        <v>485</v>
      </c>
      <c r="O274" s="249" t="s">
        <v>483</v>
      </c>
      <c r="P274" s="249" t="s">
        <v>484</v>
      </c>
      <c r="Q274" s="250" t="s">
        <v>485</v>
      </c>
      <c r="R274" s="250" t="s">
        <v>233</v>
      </c>
      <c r="S274" s="246" t="s">
        <v>486</v>
      </c>
      <c r="T274" s="246" t="s">
        <v>487</v>
      </c>
      <c r="U274" s="246" t="s">
        <v>488</v>
      </c>
    </row>
    <row r="275" spans="1:21" ht="57.75" customHeight="1" x14ac:dyDescent="0.2">
      <c r="B275" s="251"/>
      <c r="C275" s="251">
        <v>381</v>
      </c>
      <c r="D275" s="252" t="s">
        <v>126</v>
      </c>
      <c r="E275" s="258"/>
      <c r="F275" s="259">
        <v>1</v>
      </c>
      <c r="G275" s="259">
        <v>300000000</v>
      </c>
      <c r="H275" s="237">
        <f>+F275*G275</f>
        <v>300000000</v>
      </c>
      <c r="I275" s="272"/>
      <c r="J275" s="272"/>
      <c r="K275" s="273"/>
      <c r="L275" s="272"/>
      <c r="M275" s="272"/>
      <c r="N275" s="273"/>
      <c r="O275" s="272"/>
      <c r="P275" s="259"/>
      <c r="Q275" s="273"/>
      <c r="R275" s="256">
        <f>+H275+K275+N275+Q275</f>
        <v>300000000</v>
      </c>
      <c r="S275" s="251"/>
      <c r="T275" s="257" t="s">
        <v>48</v>
      </c>
      <c r="U275" s="257" t="s">
        <v>37</v>
      </c>
    </row>
    <row r="276" spans="1:21" ht="15.75" x14ac:dyDescent="0.25">
      <c r="B276" s="251"/>
      <c r="C276" s="251"/>
      <c r="D276" s="276" t="s">
        <v>502</v>
      </c>
      <c r="E276" s="258"/>
      <c r="F276" s="259"/>
      <c r="G276" s="259"/>
      <c r="H276" s="259">
        <f>SUM(H275:H275)</f>
        <v>300000000</v>
      </c>
      <c r="I276" s="272"/>
      <c r="J276" s="272"/>
      <c r="K276" s="261">
        <f>SUM(K275:K275)</f>
        <v>0</v>
      </c>
      <c r="L276" s="272"/>
      <c r="M276" s="272"/>
      <c r="N276" s="261">
        <f>SUM(N275:N275)</f>
        <v>0</v>
      </c>
      <c r="O276" s="272"/>
      <c r="P276" s="259"/>
      <c r="Q276" s="261">
        <f>SUM(Q275:Q275)</f>
        <v>0</v>
      </c>
      <c r="R276" s="256">
        <f>+Q276+N276+K276+H276</f>
        <v>300000000</v>
      </c>
      <c r="S276" s="251"/>
      <c r="T276" s="251"/>
      <c r="U276" s="251"/>
    </row>
    <row r="279" spans="1:21" x14ac:dyDescent="0.2">
      <c r="A279" s="233">
        <v>24</v>
      </c>
      <c r="B279" s="233" t="s">
        <v>596</v>
      </c>
      <c r="F279" s="237" t="s">
        <v>475</v>
      </c>
      <c r="I279" s="235" t="s">
        <v>507</v>
      </c>
      <c r="K279" s="290"/>
      <c r="L279" s="235" t="s">
        <v>476</v>
      </c>
      <c r="N279" s="290"/>
      <c r="O279" s="235" t="s">
        <v>478</v>
      </c>
    </row>
    <row r="280" spans="1:21" ht="59.25" customHeight="1" x14ac:dyDescent="0.25">
      <c r="B280" s="246" t="s">
        <v>479</v>
      </c>
      <c r="C280" s="246" t="s">
        <v>480</v>
      </c>
      <c r="D280" s="247" t="s">
        <v>481</v>
      </c>
      <c r="E280" s="246" t="s">
        <v>482</v>
      </c>
      <c r="F280" s="248" t="s">
        <v>483</v>
      </c>
      <c r="G280" s="248" t="s">
        <v>484</v>
      </c>
      <c r="H280" s="248" t="s">
        <v>485</v>
      </c>
      <c r="I280" s="249" t="s">
        <v>483</v>
      </c>
      <c r="J280" s="249" t="s">
        <v>484</v>
      </c>
      <c r="K280" s="250" t="s">
        <v>485</v>
      </c>
      <c r="L280" s="249" t="s">
        <v>483</v>
      </c>
      <c r="M280" s="249" t="s">
        <v>484</v>
      </c>
      <c r="N280" s="250" t="s">
        <v>485</v>
      </c>
      <c r="O280" s="249" t="s">
        <v>483</v>
      </c>
      <c r="P280" s="249" t="s">
        <v>484</v>
      </c>
      <c r="Q280" s="250" t="s">
        <v>485</v>
      </c>
      <c r="R280" s="250" t="s">
        <v>233</v>
      </c>
      <c r="S280" s="246" t="s">
        <v>486</v>
      </c>
      <c r="T280" s="246" t="s">
        <v>487</v>
      </c>
      <c r="U280" s="246" t="s">
        <v>488</v>
      </c>
    </row>
    <row r="281" spans="1:21" ht="57.75" customHeight="1" x14ac:dyDescent="0.2">
      <c r="B281" s="251"/>
      <c r="C281" s="251">
        <v>382</v>
      </c>
      <c r="D281" s="252" t="s">
        <v>127</v>
      </c>
      <c r="E281" s="258"/>
      <c r="F281" s="259">
        <v>1</v>
      </c>
      <c r="G281" s="259">
        <v>180000000</v>
      </c>
      <c r="H281" s="237">
        <f>+F281*G281</f>
        <v>180000000</v>
      </c>
      <c r="I281" s="272"/>
      <c r="J281" s="272"/>
      <c r="K281" s="273"/>
      <c r="L281" s="272"/>
      <c r="M281" s="272"/>
      <c r="N281" s="273"/>
      <c r="O281" s="272"/>
      <c r="P281" s="259"/>
      <c r="Q281" s="273"/>
      <c r="R281" s="256">
        <f>+H281+K281+N281+Q281</f>
        <v>180000000</v>
      </c>
      <c r="S281" s="251"/>
      <c r="T281" s="257" t="s">
        <v>48</v>
      </c>
      <c r="U281" s="257" t="s">
        <v>18</v>
      </c>
    </row>
    <row r="282" spans="1:21" x14ac:dyDescent="0.2">
      <c r="A282" s="233" t="s">
        <v>541</v>
      </c>
      <c r="B282" s="251"/>
      <c r="C282" s="251"/>
      <c r="D282" s="252"/>
      <c r="E282" s="258"/>
      <c r="F282" s="259"/>
      <c r="G282" s="259"/>
      <c r="H282" s="259"/>
      <c r="I282" s="272"/>
      <c r="J282" s="272"/>
      <c r="K282" s="273"/>
      <c r="L282" s="272"/>
      <c r="M282" s="272"/>
      <c r="N282" s="273"/>
      <c r="O282" s="272"/>
      <c r="P282" s="259"/>
      <c r="Q282" s="273"/>
      <c r="R282" s="256">
        <f>+Q282+N282+K282+H282</f>
        <v>0</v>
      </c>
      <c r="S282" s="251"/>
      <c r="T282" s="251"/>
      <c r="U282" s="251"/>
    </row>
    <row r="283" spans="1:21" x14ac:dyDescent="0.2">
      <c r="B283" s="251"/>
      <c r="C283" s="251"/>
      <c r="D283" s="252"/>
      <c r="E283" s="258"/>
      <c r="F283" s="259"/>
      <c r="G283" s="259"/>
      <c r="H283" s="259"/>
      <c r="I283" s="272"/>
      <c r="J283" s="272"/>
      <c r="K283" s="273"/>
      <c r="L283" s="272"/>
      <c r="M283" s="272"/>
      <c r="N283" s="273"/>
      <c r="O283" s="272"/>
      <c r="P283" s="259"/>
      <c r="Q283" s="273"/>
      <c r="R283" s="256">
        <f>+Q283+N283+K283+H283</f>
        <v>0</v>
      </c>
      <c r="S283" s="251"/>
      <c r="T283" s="251"/>
      <c r="U283" s="251"/>
    </row>
    <row r="284" spans="1:21" ht="15.75" x14ac:dyDescent="0.25">
      <c r="B284" s="251"/>
      <c r="C284" s="251"/>
      <c r="D284" s="276" t="s">
        <v>502</v>
      </c>
      <c r="E284" s="258"/>
      <c r="F284" s="259"/>
      <c r="G284" s="259"/>
      <c r="H284" s="259">
        <f>SUM(H281:H283)</f>
        <v>180000000</v>
      </c>
      <c r="I284" s="272"/>
      <c r="J284" s="272"/>
      <c r="K284" s="261">
        <f>SUM(K281:K283)</f>
        <v>0</v>
      </c>
      <c r="L284" s="272"/>
      <c r="M284" s="272"/>
      <c r="N284" s="261">
        <f>SUM(N281:N283)</f>
        <v>0</v>
      </c>
      <c r="O284" s="272"/>
      <c r="P284" s="259"/>
      <c r="Q284" s="261">
        <f>SUM(Q281:Q283)</f>
        <v>0</v>
      </c>
      <c r="R284" s="256">
        <f>+Q284+N284+K284+H284</f>
        <v>180000000</v>
      </c>
      <c r="S284" s="251"/>
      <c r="T284" s="251"/>
      <c r="U284" s="251"/>
    </row>
    <row r="285" spans="1:21" ht="15.75" x14ac:dyDescent="0.25">
      <c r="B285" s="283"/>
      <c r="C285" s="283"/>
      <c r="D285" s="319"/>
      <c r="E285" s="285"/>
      <c r="F285" s="286"/>
      <c r="G285" s="286"/>
      <c r="H285" s="286"/>
      <c r="I285" s="301"/>
      <c r="J285" s="301"/>
      <c r="K285" s="320"/>
      <c r="L285" s="301"/>
      <c r="M285" s="301"/>
      <c r="N285" s="320"/>
      <c r="O285" s="301"/>
      <c r="P285" s="286"/>
      <c r="Q285" s="320"/>
      <c r="R285" s="303"/>
      <c r="S285" s="283"/>
      <c r="T285" s="283"/>
      <c r="U285" s="283"/>
    </row>
    <row r="286" spans="1:21" ht="15.75" x14ac:dyDescent="0.25">
      <c r="B286" s="283"/>
      <c r="C286" s="283"/>
      <c r="D286" s="319"/>
      <c r="E286" s="285"/>
      <c r="F286" s="286"/>
      <c r="G286" s="286"/>
      <c r="H286" s="286"/>
      <c r="I286" s="301"/>
      <c r="J286" s="301"/>
      <c r="K286" s="320"/>
      <c r="L286" s="301"/>
      <c r="M286" s="301"/>
      <c r="N286" s="320"/>
      <c r="O286" s="301"/>
      <c r="P286" s="286"/>
      <c r="Q286" s="320"/>
      <c r="R286" s="303"/>
      <c r="S286" s="283"/>
      <c r="T286" s="283"/>
      <c r="U286" s="283"/>
    </row>
    <row r="288" spans="1:21" ht="45" x14ac:dyDescent="0.2">
      <c r="A288" s="233">
        <v>25</v>
      </c>
      <c r="B288" s="234" t="s">
        <v>133</v>
      </c>
      <c r="F288" s="237" t="s">
        <v>475</v>
      </c>
      <c r="I288" s="235" t="s">
        <v>507</v>
      </c>
      <c r="K288" s="290"/>
      <c r="L288" s="235" t="s">
        <v>476</v>
      </c>
      <c r="N288" s="290"/>
      <c r="O288" s="235" t="s">
        <v>478</v>
      </c>
    </row>
    <row r="289" spans="1:21" ht="59.25" customHeight="1" x14ac:dyDescent="0.25">
      <c r="B289" s="246" t="s">
        <v>479</v>
      </c>
      <c r="C289" s="246" t="s">
        <v>480</v>
      </c>
      <c r="D289" s="247" t="s">
        <v>481</v>
      </c>
      <c r="E289" s="246" t="s">
        <v>482</v>
      </c>
      <c r="F289" s="248" t="s">
        <v>483</v>
      </c>
      <c r="G289" s="248" t="s">
        <v>484</v>
      </c>
      <c r="H289" s="248" t="s">
        <v>485</v>
      </c>
      <c r="I289" s="249" t="s">
        <v>483</v>
      </c>
      <c r="J289" s="249" t="s">
        <v>484</v>
      </c>
      <c r="K289" s="250" t="s">
        <v>485</v>
      </c>
      <c r="L289" s="249" t="s">
        <v>483</v>
      </c>
      <c r="M289" s="249" t="s">
        <v>484</v>
      </c>
      <c r="N289" s="250" t="s">
        <v>485</v>
      </c>
      <c r="O289" s="249" t="s">
        <v>483</v>
      </c>
      <c r="P289" s="249" t="s">
        <v>484</v>
      </c>
      <c r="Q289" s="250" t="s">
        <v>485</v>
      </c>
      <c r="R289" s="250" t="s">
        <v>233</v>
      </c>
      <c r="S289" s="246" t="s">
        <v>486</v>
      </c>
      <c r="T289" s="246" t="s">
        <v>487</v>
      </c>
      <c r="U289" s="246" t="s">
        <v>488</v>
      </c>
    </row>
    <row r="290" spans="1:21" ht="57.75" customHeight="1" x14ac:dyDescent="0.2">
      <c r="B290" s="251"/>
      <c r="C290" s="251">
        <v>389</v>
      </c>
      <c r="D290" s="252" t="s">
        <v>133</v>
      </c>
      <c r="E290" s="258"/>
      <c r="F290" s="259">
        <v>1</v>
      </c>
      <c r="G290" s="259">
        <v>20000000</v>
      </c>
      <c r="H290" s="237">
        <f>+F290*G290</f>
        <v>20000000</v>
      </c>
      <c r="I290" s="272"/>
      <c r="J290" s="272"/>
      <c r="K290" s="273"/>
      <c r="L290" s="272"/>
      <c r="M290" s="272"/>
      <c r="N290" s="273"/>
      <c r="O290" s="272"/>
      <c r="P290" s="259"/>
      <c r="Q290" s="273"/>
      <c r="R290" s="256">
        <f>+H290+K290+N290+Q290</f>
        <v>20000000</v>
      </c>
      <c r="S290" s="251"/>
      <c r="T290" s="257" t="s">
        <v>48</v>
      </c>
      <c r="U290" s="257" t="s">
        <v>48</v>
      </c>
    </row>
    <row r="291" spans="1:21" x14ac:dyDescent="0.2">
      <c r="A291" s="233" t="s">
        <v>541</v>
      </c>
      <c r="B291" s="251"/>
      <c r="C291" s="251"/>
      <c r="D291" s="252"/>
      <c r="E291" s="258"/>
      <c r="F291" s="259"/>
      <c r="G291" s="259"/>
      <c r="H291" s="259"/>
      <c r="I291" s="272"/>
      <c r="J291" s="272"/>
      <c r="K291" s="273"/>
      <c r="L291" s="272"/>
      <c r="M291" s="272"/>
      <c r="N291" s="273"/>
      <c r="O291" s="272"/>
      <c r="P291" s="259"/>
      <c r="Q291" s="273"/>
      <c r="R291" s="256">
        <f>+Q291+N291+K291+H291</f>
        <v>0</v>
      </c>
      <c r="S291" s="251"/>
      <c r="T291" s="251"/>
      <c r="U291" s="251"/>
    </row>
    <row r="292" spans="1:21" s="274" customFormat="1" ht="15.75" x14ac:dyDescent="0.25">
      <c r="B292" s="275"/>
      <c r="C292" s="275"/>
      <c r="D292" s="276" t="s">
        <v>502</v>
      </c>
      <c r="E292" s="277"/>
      <c r="F292" s="278"/>
      <c r="G292" s="278"/>
      <c r="H292" s="278">
        <f>SUM(H290:H291)</f>
        <v>20000000</v>
      </c>
      <c r="I292" s="296"/>
      <c r="J292" s="296"/>
      <c r="K292" s="281">
        <f>SUM(K290:K291)</f>
        <v>0</v>
      </c>
      <c r="L292" s="296"/>
      <c r="M292" s="296"/>
      <c r="N292" s="281">
        <f>SUM(N290:N291)</f>
        <v>0</v>
      </c>
      <c r="O292" s="296"/>
      <c r="P292" s="278"/>
      <c r="Q292" s="281">
        <f>SUM(Q290:Q291)</f>
        <v>0</v>
      </c>
      <c r="R292" s="282">
        <f>+Q292+N292+K292+H292</f>
        <v>20000000</v>
      </c>
      <c r="S292" s="275"/>
      <c r="T292" s="275"/>
      <c r="U292" s="275"/>
    </row>
    <row r="297" spans="1:21" ht="45" x14ac:dyDescent="0.2">
      <c r="A297" s="233">
        <v>26</v>
      </c>
      <c r="B297" s="234" t="s">
        <v>92</v>
      </c>
    </row>
    <row r="298" spans="1:21" ht="59.25" customHeight="1" x14ac:dyDescent="0.25">
      <c r="B298" s="246" t="s">
        <v>479</v>
      </c>
      <c r="C298" s="246" t="s">
        <v>480</v>
      </c>
      <c r="D298" s="247" t="s">
        <v>481</v>
      </c>
      <c r="E298" s="246" t="s">
        <v>482</v>
      </c>
      <c r="F298" s="248" t="s">
        <v>483</v>
      </c>
      <c r="G298" s="248" t="s">
        <v>484</v>
      </c>
      <c r="H298" s="248" t="s">
        <v>485</v>
      </c>
      <c r="I298" s="249" t="s">
        <v>483</v>
      </c>
      <c r="J298" s="249" t="s">
        <v>484</v>
      </c>
      <c r="K298" s="250" t="s">
        <v>485</v>
      </c>
      <c r="L298" s="249" t="s">
        <v>483</v>
      </c>
      <c r="M298" s="249" t="s">
        <v>484</v>
      </c>
      <c r="N298" s="250" t="s">
        <v>485</v>
      </c>
      <c r="O298" s="249" t="s">
        <v>483</v>
      </c>
      <c r="P298" s="249" t="s">
        <v>484</v>
      </c>
      <c r="Q298" s="250" t="s">
        <v>485</v>
      </c>
      <c r="R298" s="250" t="s">
        <v>233</v>
      </c>
      <c r="S298" s="246" t="s">
        <v>486</v>
      </c>
      <c r="T298" s="246" t="s">
        <v>487</v>
      </c>
      <c r="U298" s="246" t="s">
        <v>488</v>
      </c>
    </row>
    <row r="299" spans="1:21" ht="30" x14ac:dyDescent="0.2">
      <c r="B299" s="251"/>
      <c r="C299" s="251">
        <v>330</v>
      </c>
      <c r="D299" s="291" t="s">
        <v>92</v>
      </c>
      <c r="E299" s="258"/>
      <c r="F299" s="259"/>
      <c r="G299" s="259"/>
      <c r="H299" s="237">
        <v>58000000</v>
      </c>
      <c r="I299" s="272"/>
      <c r="J299" s="272"/>
      <c r="K299" s="273"/>
      <c r="L299" s="272"/>
      <c r="M299" s="272"/>
      <c r="N299" s="273"/>
      <c r="O299" s="272"/>
      <c r="P299" s="259"/>
      <c r="Q299" s="273"/>
      <c r="R299" s="256">
        <f>+H299+K299+N299+Q299</f>
        <v>58000000</v>
      </c>
      <c r="S299" s="251"/>
      <c r="T299" s="257" t="s">
        <v>48</v>
      </c>
      <c r="U299" s="257" t="s">
        <v>37</v>
      </c>
    </row>
    <row r="300" spans="1:21" x14ac:dyDescent="0.2">
      <c r="A300" s="233" t="s">
        <v>541</v>
      </c>
      <c r="B300" s="251"/>
      <c r="C300" s="251"/>
      <c r="D300" s="252"/>
      <c r="E300" s="258"/>
      <c r="F300" s="259"/>
      <c r="G300" s="259"/>
      <c r="H300" s="259"/>
      <c r="I300" s="272"/>
      <c r="J300" s="272"/>
      <c r="K300" s="273"/>
      <c r="L300" s="272"/>
      <c r="M300" s="272"/>
      <c r="N300" s="273"/>
      <c r="O300" s="272"/>
      <c r="P300" s="259"/>
      <c r="Q300" s="273"/>
      <c r="R300" s="256">
        <f>+Q300+N300+K300+H300</f>
        <v>0</v>
      </c>
      <c r="S300" s="251"/>
      <c r="T300" s="257"/>
      <c r="U300" s="257"/>
    </row>
    <row r="301" spans="1:21" x14ac:dyDescent="0.2">
      <c r="B301" s="251"/>
      <c r="C301" s="251"/>
      <c r="D301" s="252"/>
      <c r="E301" s="258"/>
      <c r="F301" s="259"/>
      <c r="G301" s="259"/>
      <c r="H301" s="259"/>
      <c r="I301" s="272"/>
      <c r="J301" s="272"/>
      <c r="K301" s="273"/>
      <c r="L301" s="272"/>
      <c r="M301" s="272"/>
      <c r="N301" s="273"/>
      <c r="O301" s="272"/>
      <c r="P301" s="259"/>
      <c r="Q301" s="273"/>
      <c r="R301" s="256">
        <f>+Q301+N301+K301+H301</f>
        <v>0</v>
      </c>
      <c r="S301" s="251"/>
      <c r="T301" s="257"/>
      <c r="U301" s="257"/>
    </row>
    <row r="302" spans="1:21" ht="15.75" x14ac:dyDescent="0.25">
      <c r="B302" s="251"/>
      <c r="C302" s="251"/>
      <c r="D302" s="276" t="s">
        <v>502</v>
      </c>
      <c r="E302" s="258"/>
      <c r="F302" s="259"/>
      <c r="G302" s="259"/>
      <c r="H302" s="259">
        <f>SUM(H299:H301)</f>
        <v>58000000</v>
      </c>
      <c r="I302" s="272"/>
      <c r="J302" s="272"/>
      <c r="K302" s="261">
        <f>SUM(K299:K301)</f>
        <v>0</v>
      </c>
      <c r="L302" s="272"/>
      <c r="M302" s="272"/>
      <c r="N302" s="261">
        <f>SUM(N299:N301)</f>
        <v>0</v>
      </c>
      <c r="O302" s="272"/>
      <c r="P302" s="259"/>
      <c r="Q302" s="261">
        <f>SUM(Q299:Q301)</f>
        <v>0</v>
      </c>
      <c r="R302" s="256">
        <f>+Q302+N302+K302+H302</f>
        <v>58000000</v>
      </c>
      <c r="S302" s="251"/>
      <c r="T302" s="251"/>
      <c r="U302" s="251"/>
    </row>
    <row r="310" spans="1:21" ht="75" x14ac:dyDescent="0.2">
      <c r="A310" s="233">
        <v>27</v>
      </c>
      <c r="B310" s="234" t="s">
        <v>597</v>
      </c>
      <c r="F310" s="237" t="s">
        <v>475</v>
      </c>
      <c r="I310" s="235" t="s">
        <v>507</v>
      </c>
      <c r="K310" s="290"/>
      <c r="L310" s="235" t="s">
        <v>476</v>
      </c>
      <c r="N310" s="290"/>
      <c r="O310" s="235" t="s">
        <v>478</v>
      </c>
      <c r="Q310" s="290"/>
    </row>
    <row r="311" spans="1:21" ht="59.25" customHeight="1" x14ac:dyDescent="0.25">
      <c r="B311" s="246" t="s">
        <v>479</v>
      </c>
      <c r="C311" s="246" t="s">
        <v>480</v>
      </c>
      <c r="D311" s="247" t="s">
        <v>481</v>
      </c>
      <c r="E311" s="246" t="s">
        <v>482</v>
      </c>
      <c r="F311" s="248" t="s">
        <v>483</v>
      </c>
      <c r="G311" s="248" t="s">
        <v>484</v>
      </c>
      <c r="H311" s="248" t="s">
        <v>485</v>
      </c>
      <c r="I311" s="249" t="s">
        <v>483</v>
      </c>
      <c r="J311" s="249" t="s">
        <v>484</v>
      </c>
      <c r="K311" s="250" t="s">
        <v>485</v>
      </c>
      <c r="L311" s="249" t="s">
        <v>483</v>
      </c>
      <c r="M311" s="249" t="s">
        <v>484</v>
      </c>
      <c r="N311" s="250" t="s">
        <v>485</v>
      </c>
      <c r="O311" s="249" t="s">
        <v>483</v>
      </c>
      <c r="P311" s="249" t="s">
        <v>484</v>
      </c>
      <c r="Q311" s="250" t="s">
        <v>485</v>
      </c>
      <c r="R311" s="250" t="s">
        <v>233</v>
      </c>
      <c r="S311" s="246" t="s">
        <v>486</v>
      </c>
      <c r="T311" s="246" t="s">
        <v>487</v>
      </c>
      <c r="U311" s="246" t="s">
        <v>488</v>
      </c>
    </row>
    <row r="312" spans="1:21" ht="45" x14ac:dyDescent="0.2">
      <c r="B312" s="251"/>
      <c r="C312" s="251">
        <v>207</v>
      </c>
      <c r="D312" s="252" t="s">
        <v>38</v>
      </c>
      <c r="E312" s="253" t="s">
        <v>490</v>
      </c>
      <c r="F312" s="254">
        <v>316</v>
      </c>
      <c r="G312" s="254">
        <f>+H312/F312</f>
        <v>11075.949367088608</v>
      </c>
      <c r="H312" s="254">
        <v>3500000</v>
      </c>
      <c r="I312" s="255"/>
      <c r="J312" s="255"/>
      <c r="K312" s="256"/>
      <c r="L312" s="255"/>
      <c r="M312" s="255"/>
      <c r="N312" s="256"/>
      <c r="O312" s="255">
        <v>1</v>
      </c>
      <c r="P312" s="254"/>
      <c r="Q312" s="256"/>
      <c r="R312" s="256">
        <f t="shared" ref="R312:R319" si="11">+Q312+N312+K312+H312</f>
        <v>3500000</v>
      </c>
      <c r="S312" s="251"/>
      <c r="T312" s="257" t="s">
        <v>39</v>
      </c>
      <c r="U312" s="257" t="s">
        <v>39</v>
      </c>
    </row>
    <row r="313" spans="1:21" ht="45" x14ac:dyDescent="0.2">
      <c r="B313" s="251"/>
      <c r="C313" s="251">
        <v>226</v>
      </c>
      <c r="D313" s="252" t="s">
        <v>598</v>
      </c>
      <c r="E313" s="253"/>
      <c r="F313" s="254">
        <v>260</v>
      </c>
      <c r="G313" s="254">
        <v>63366</v>
      </c>
      <c r="H313" s="254">
        <f>+F313*G313-571428.57</f>
        <v>15903731.43</v>
      </c>
      <c r="I313" s="255"/>
      <c r="J313" s="255"/>
      <c r="K313" s="256"/>
      <c r="L313" s="255"/>
      <c r="M313" s="255"/>
      <c r="N313" s="256"/>
      <c r="O313" s="255"/>
      <c r="P313" s="254"/>
      <c r="Q313" s="256"/>
      <c r="R313" s="256">
        <f t="shared" si="11"/>
        <v>15903731.43</v>
      </c>
      <c r="S313" s="251"/>
      <c r="T313" s="257" t="s">
        <v>39</v>
      </c>
      <c r="U313" s="257" t="s">
        <v>39</v>
      </c>
    </row>
    <row r="314" spans="1:21" ht="45" x14ac:dyDescent="0.2">
      <c r="B314" s="251"/>
      <c r="C314" s="251">
        <v>226</v>
      </c>
      <c r="D314" s="252" t="s">
        <v>599</v>
      </c>
      <c r="E314" s="258" t="s">
        <v>490</v>
      </c>
      <c r="F314" s="259">
        <v>260</v>
      </c>
      <c r="G314" s="259">
        <v>8062.5714285714284</v>
      </c>
      <c r="H314" s="254">
        <f>+F314*G314</f>
        <v>2096268.5714285714</v>
      </c>
      <c r="I314" s="260"/>
      <c r="J314" s="260"/>
      <c r="K314" s="261"/>
      <c r="L314" s="260"/>
      <c r="M314" s="260"/>
      <c r="N314" s="261"/>
      <c r="O314" s="260"/>
      <c r="P314" s="259"/>
      <c r="Q314" s="261"/>
      <c r="R314" s="256">
        <f t="shared" si="11"/>
        <v>2096268.5714285714</v>
      </c>
      <c r="S314" s="251"/>
      <c r="T314" s="257" t="s">
        <v>39</v>
      </c>
      <c r="U314" s="257" t="s">
        <v>39</v>
      </c>
    </row>
    <row r="315" spans="1:21" ht="45" x14ac:dyDescent="0.2">
      <c r="B315" s="251"/>
      <c r="C315" s="251">
        <v>227</v>
      </c>
      <c r="D315" s="252" t="s">
        <v>600</v>
      </c>
      <c r="E315" s="258" t="s">
        <v>490</v>
      </c>
      <c r="F315" s="259">
        <v>2</v>
      </c>
      <c r="G315" s="259">
        <f>+H315/F315</f>
        <v>1501085</v>
      </c>
      <c r="H315" s="259">
        <v>3002170</v>
      </c>
      <c r="I315" s="272"/>
      <c r="J315" s="272"/>
      <c r="K315" s="273"/>
      <c r="L315" s="272"/>
      <c r="M315" s="272"/>
      <c r="N315" s="273"/>
      <c r="O315" s="272"/>
      <c r="P315" s="259"/>
      <c r="Q315" s="273"/>
      <c r="R315" s="256">
        <f t="shared" si="11"/>
        <v>3002170</v>
      </c>
      <c r="S315" s="251"/>
      <c r="T315" s="257" t="s">
        <v>39</v>
      </c>
      <c r="U315" s="257" t="s">
        <v>39</v>
      </c>
    </row>
    <row r="316" spans="1:21" ht="45" x14ac:dyDescent="0.2">
      <c r="B316" s="251"/>
      <c r="C316" s="251">
        <v>227</v>
      </c>
      <c r="D316" s="252" t="s">
        <v>601</v>
      </c>
      <c r="E316" s="258"/>
      <c r="F316" s="259">
        <v>18</v>
      </c>
      <c r="G316" s="259">
        <v>111479</v>
      </c>
      <c r="H316" s="259">
        <f>+F316*G316-8792</f>
        <v>1997830</v>
      </c>
      <c r="I316" s="272"/>
      <c r="J316" s="272"/>
      <c r="K316" s="273"/>
      <c r="L316" s="272"/>
      <c r="M316" s="272"/>
      <c r="N316" s="273"/>
      <c r="O316" s="272"/>
      <c r="P316" s="259"/>
      <c r="Q316" s="273"/>
      <c r="R316" s="256">
        <f t="shared" si="11"/>
        <v>1997830</v>
      </c>
      <c r="S316" s="251"/>
      <c r="T316" s="257" t="s">
        <v>39</v>
      </c>
      <c r="U316" s="257" t="s">
        <v>39</v>
      </c>
    </row>
    <row r="317" spans="1:21" ht="45" x14ac:dyDescent="0.2">
      <c r="B317" s="251"/>
      <c r="C317" s="251">
        <v>228</v>
      </c>
      <c r="D317" s="252" t="s">
        <v>602</v>
      </c>
      <c r="E317" s="258"/>
      <c r="F317" s="259">
        <v>3</v>
      </c>
      <c r="G317" s="259">
        <f>+H317/F317</f>
        <v>5000000</v>
      </c>
      <c r="H317" s="259">
        <v>15000000</v>
      </c>
      <c r="I317" s="272"/>
      <c r="J317" s="272"/>
      <c r="K317" s="273"/>
      <c r="L317" s="272"/>
      <c r="M317" s="272"/>
      <c r="N317" s="273"/>
      <c r="O317" s="272"/>
      <c r="P317" s="259"/>
      <c r="Q317" s="273"/>
      <c r="R317" s="256">
        <f t="shared" si="11"/>
        <v>15000000</v>
      </c>
      <c r="S317" s="251"/>
      <c r="T317" s="257" t="s">
        <v>39</v>
      </c>
      <c r="U317" s="257" t="s">
        <v>39</v>
      </c>
    </row>
    <row r="318" spans="1:21" ht="45" x14ac:dyDescent="0.2">
      <c r="B318" s="251"/>
      <c r="C318" s="251">
        <v>322</v>
      </c>
      <c r="D318" s="252" t="s">
        <v>603</v>
      </c>
      <c r="E318" s="258"/>
      <c r="F318" s="259">
        <v>175</v>
      </c>
      <c r="G318" s="259">
        <f>+H318/F318</f>
        <v>20000</v>
      </c>
      <c r="H318" s="259">
        <v>3500000</v>
      </c>
      <c r="I318" s="260"/>
      <c r="J318" s="260"/>
      <c r="K318" s="261"/>
      <c r="L318" s="260"/>
      <c r="M318" s="260"/>
      <c r="N318" s="261"/>
      <c r="O318" s="260"/>
      <c r="P318" s="260"/>
      <c r="Q318" s="261"/>
      <c r="R318" s="256">
        <f t="shared" si="11"/>
        <v>3500000</v>
      </c>
      <c r="S318" s="251"/>
      <c r="T318" s="257" t="s">
        <v>39</v>
      </c>
      <c r="U318" s="257" t="s">
        <v>39</v>
      </c>
    </row>
    <row r="319" spans="1:21" ht="15.75" x14ac:dyDescent="0.25">
      <c r="B319" s="251"/>
      <c r="C319" s="251"/>
      <c r="D319" s="276" t="s">
        <v>502</v>
      </c>
      <c r="E319" s="258"/>
      <c r="F319" s="259"/>
      <c r="G319" s="259"/>
      <c r="H319" s="278">
        <f>SUM(H312:H318)</f>
        <v>45000000.001428574</v>
      </c>
      <c r="I319" s="260"/>
      <c r="J319" s="260"/>
      <c r="K319" s="261"/>
      <c r="L319" s="260"/>
      <c r="M319" s="260"/>
      <c r="N319" s="261"/>
      <c r="O319" s="260"/>
      <c r="P319" s="260"/>
      <c r="Q319" s="261"/>
      <c r="R319" s="256">
        <f t="shared" si="11"/>
        <v>45000000.001428574</v>
      </c>
      <c r="S319" s="251"/>
      <c r="T319" s="251"/>
      <c r="U319" s="251"/>
    </row>
    <row r="324" spans="1:21" ht="30" x14ac:dyDescent="0.2">
      <c r="A324" s="233">
        <v>28</v>
      </c>
      <c r="B324" s="234" t="s">
        <v>604</v>
      </c>
      <c r="D324" s="234" t="s">
        <v>604</v>
      </c>
      <c r="F324" s="237" t="s">
        <v>475</v>
      </c>
      <c r="I324" s="235" t="s">
        <v>507</v>
      </c>
      <c r="K324" s="290"/>
      <c r="L324" s="235" t="s">
        <v>476</v>
      </c>
      <c r="N324" s="290"/>
      <c r="O324" s="235" t="s">
        <v>478</v>
      </c>
      <c r="Q324" s="290"/>
    </row>
    <row r="325" spans="1:21" ht="59.25" customHeight="1" x14ac:dyDescent="0.25">
      <c r="B325" s="246" t="s">
        <v>479</v>
      </c>
      <c r="C325" s="246" t="s">
        <v>480</v>
      </c>
      <c r="D325" s="247" t="s">
        <v>481</v>
      </c>
      <c r="E325" s="246" t="s">
        <v>482</v>
      </c>
      <c r="F325" s="248" t="s">
        <v>483</v>
      </c>
      <c r="G325" s="248" t="s">
        <v>484</v>
      </c>
      <c r="H325" s="248" t="s">
        <v>485</v>
      </c>
      <c r="I325" s="249" t="s">
        <v>483</v>
      </c>
      <c r="J325" s="249" t="s">
        <v>484</v>
      </c>
      <c r="K325" s="250" t="s">
        <v>485</v>
      </c>
      <c r="L325" s="249" t="s">
        <v>483</v>
      </c>
      <c r="M325" s="249" t="s">
        <v>484</v>
      </c>
      <c r="N325" s="250" t="s">
        <v>485</v>
      </c>
      <c r="O325" s="249" t="s">
        <v>483</v>
      </c>
      <c r="P325" s="249" t="s">
        <v>484</v>
      </c>
      <c r="Q325" s="250" t="s">
        <v>485</v>
      </c>
      <c r="R325" s="250" t="s">
        <v>233</v>
      </c>
      <c r="S325" s="246" t="s">
        <v>486</v>
      </c>
      <c r="T325" s="246" t="s">
        <v>487</v>
      </c>
      <c r="U325" s="246" t="s">
        <v>488</v>
      </c>
    </row>
    <row r="326" spans="1:21" x14ac:dyDescent="0.2">
      <c r="B326" s="251"/>
      <c r="C326" s="251">
        <v>218</v>
      </c>
      <c r="D326" s="252" t="s">
        <v>605</v>
      </c>
      <c r="E326" s="253" t="s">
        <v>490</v>
      </c>
      <c r="F326" s="254">
        <v>17</v>
      </c>
      <c r="G326" s="254">
        <f>+H326/F326</f>
        <v>3823529.411764706</v>
      </c>
      <c r="H326" s="254">
        <v>65000000</v>
      </c>
      <c r="I326" s="255"/>
      <c r="J326" s="255"/>
      <c r="K326" s="256"/>
      <c r="L326" s="255"/>
      <c r="M326" s="255"/>
      <c r="N326" s="256"/>
      <c r="O326" s="255">
        <v>1</v>
      </c>
      <c r="P326" s="254"/>
      <c r="Q326" s="256"/>
      <c r="R326" s="256">
        <f>+Q326+N326+K326+H326</f>
        <v>65000000</v>
      </c>
      <c r="S326" s="251"/>
      <c r="T326" s="251" t="s">
        <v>39</v>
      </c>
      <c r="U326" s="251" t="s">
        <v>39</v>
      </c>
    </row>
    <row r="327" spans="1:21" x14ac:dyDescent="0.2">
      <c r="B327" s="251"/>
      <c r="C327" s="251"/>
      <c r="D327" s="252"/>
      <c r="E327" s="253"/>
      <c r="F327" s="254"/>
      <c r="G327" s="254"/>
      <c r="H327" s="254"/>
      <c r="I327" s="255"/>
      <c r="J327" s="255"/>
      <c r="K327" s="256"/>
      <c r="L327" s="255"/>
      <c r="M327" s="255"/>
      <c r="N327" s="256"/>
      <c r="O327" s="255"/>
      <c r="P327" s="254"/>
      <c r="Q327" s="256"/>
      <c r="R327" s="256"/>
      <c r="S327" s="251"/>
      <c r="T327" s="251"/>
      <c r="U327" s="251"/>
    </row>
    <row r="328" spans="1:21" ht="15.75" x14ac:dyDescent="0.25">
      <c r="B328" s="251"/>
      <c r="C328" s="251"/>
      <c r="D328" s="276" t="s">
        <v>502</v>
      </c>
      <c r="E328" s="258"/>
      <c r="F328" s="259"/>
      <c r="G328" s="259"/>
      <c r="H328" s="278">
        <f>SUM(H326:H327)</f>
        <v>65000000</v>
      </c>
      <c r="I328" s="260"/>
      <c r="J328" s="260"/>
      <c r="K328" s="261"/>
      <c r="L328" s="260"/>
      <c r="M328" s="260"/>
      <c r="N328" s="261"/>
      <c r="O328" s="260"/>
      <c r="P328" s="260"/>
      <c r="Q328" s="261"/>
      <c r="R328" s="256" t="e">
        <f>SUM(#REF!)</f>
        <v>#REF!</v>
      </c>
      <c r="S328" s="251"/>
      <c r="T328" s="251"/>
      <c r="U328" s="251"/>
    </row>
    <row r="333" spans="1:21" ht="30" x14ac:dyDescent="0.2">
      <c r="A333" s="233">
        <v>29</v>
      </c>
      <c r="B333" s="234" t="s">
        <v>606</v>
      </c>
      <c r="D333" s="234" t="s">
        <v>606</v>
      </c>
      <c r="F333" s="237" t="s">
        <v>475</v>
      </c>
      <c r="I333" s="235" t="s">
        <v>507</v>
      </c>
      <c r="K333" s="290"/>
      <c r="L333" s="235" t="s">
        <v>476</v>
      </c>
      <c r="N333" s="290"/>
      <c r="O333" s="235" t="s">
        <v>478</v>
      </c>
      <c r="Q333" s="290"/>
    </row>
    <row r="334" spans="1:21" ht="59.25" customHeight="1" x14ac:dyDescent="0.25">
      <c r="B334" s="246" t="s">
        <v>479</v>
      </c>
      <c r="C334" s="246" t="s">
        <v>480</v>
      </c>
      <c r="D334" s="247" t="s">
        <v>481</v>
      </c>
      <c r="E334" s="246" t="s">
        <v>482</v>
      </c>
      <c r="F334" s="248" t="s">
        <v>483</v>
      </c>
      <c r="G334" s="248" t="s">
        <v>484</v>
      </c>
      <c r="H334" s="248" t="s">
        <v>485</v>
      </c>
      <c r="I334" s="249" t="s">
        <v>483</v>
      </c>
      <c r="J334" s="249" t="s">
        <v>484</v>
      </c>
      <c r="K334" s="250" t="s">
        <v>485</v>
      </c>
      <c r="L334" s="249" t="s">
        <v>483</v>
      </c>
      <c r="M334" s="249" t="s">
        <v>484</v>
      </c>
      <c r="N334" s="250" t="s">
        <v>485</v>
      </c>
      <c r="O334" s="249" t="s">
        <v>483</v>
      </c>
      <c r="P334" s="249" t="s">
        <v>484</v>
      </c>
      <c r="Q334" s="250" t="s">
        <v>485</v>
      </c>
      <c r="R334" s="250" t="s">
        <v>233</v>
      </c>
      <c r="S334" s="246" t="s">
        <v>486</v>
      </c>
      <c r="T334" s="246" t="s">
        <v>487</v>
      </c>
      <c r="U334" s="246" t="s">
        <v>488</v>
      </c>
    </row>
    <row r="335" spans="1:21" ht="30" x14ac:dyDescent="0.2">
      <c r="B335" s="251"/>
      <c r="C335" s="251">
        <v>342</v>
      </c>
      <c r="D335" s="252" t="s">
        <v>606</v>
      </c>
      <c r="E335" s="253" t="s">
        <v>490</v>
      </c>
      <c r="F335" s="254"/>
      <c r="G335" s="254"/>
      <c r="H335" s="254">
        <v>750000000</v>
      </c>
      <c r="I335" s="255"/>
      <c r="J335" s="255"/>
      <c r="K335" s="256"/>
      <c r="L335" s="255"/>
      <c r="M335" s="255"/>
      <c r="N335" s="256"/>
      <c r="O335" s="255">
        <v>1</v>
      </c>
      <c r="P335" s="254"/>
      <c r="Q335" s="256"/>
      <c r="R335" s="256">
        <f>+Q335+N335+K335+H335</f>
        <v>750000000</v>
      </c>
      <c r="S335" s="251"/>
      <c r="T335" s="257" t="s">
        <v>27</v>
      </c>
      <c r="U335" s="257" t="s">
        <v>39</v>
      </c>
    </row>
    <row r="336" spans="1:21" x14ac:dyDescent="0.2">
      <c r="B336" s="251"/>
      <c r="C336" s="251"/>
      <c r="D336" s="252"/>
      <c r="E336" s="253"/>
      <c r="F336" s="254"/>
      <c r="G336" s="254"/>
      <c r="H336" s="254"/>
      <c r="I336" s="255"/>
      <c r="J336" s="255"/>
      <c r="K336" s="256"/>
      <c r="L336" s="255"/>
      <c r="M336" s="255"/>
      <c r="N336" s="256"/>
      <c r="O336" s="255"/>
      <c r="P336" s="254"/>
      <c r="Q336" s="256"/>
      <c r="R336" s="256"/>
      <c r="S336" s="251"/>
      <c r="T336" s="251"/>
      <c r="U336" s="251"/>
    </row>
    <row r="337" spans="1:21" ht="15.75" x14ac:dyDescent="0.25">
      <c r="B337" s="251"/>
      <c r="C337" s="251"/>
      <c r="D337" s="276" t="s">
        <v>502</v>
      </c>
      <c r="E337" s="258"/>
      <c r="F337" s="259"/>
      <c r="G337" s="259"/>
      <c r="H337" s="278">
        <f>SUM(H335:H336)</f>
        <v>750000000</v>
      </c>
      <c r="I337" s="260"/>
      <c r="J337" s="260"/>
      <c r="K337" s="261"/>
      <c r="L337" s="260"/>
      <c r="M337" s="260"/>
      <c r="N337" s="261"/>
      <c r="O337" s="260"/>
      <c r="P337" s="260"/>
      <c r="Q337" s="261"/>
      <c r="R337" s="256" t="e">
        <f>SUM(#REF!)</f>
        <v>#REF!</v>
      </c>
      <c r="S337" s="251"/>
      <c r="T337" s="251"/>
      <c r="U337" s="251"/>
    </row>
    <row r="345" spans="1:21" ht="30" x14ac:dyDescent="0.2">
      <c r="A345" s="233">
        <v>30</v>
      </c>
      <c r="B345" s="234" t="s">
        <v>607</v>
      </c>
      <c r="F345" s="237" t="s">
        <v>475</v>
      </c>
      <c r="I345" s="235" t="s">
        <v>507</v>
      </c>
      <c r="K345" s="290"/>
      <c r="L345" s="235" t="s">
        <v>476</v>
      </c>
      <c r="N345" s="290"/>
      <c r="O345" s="235" t="s">
        <v>478</v>
      </c>
      <c r="Q345" s="290"/>
    </row>
    <row r="346" spans="1:21" ht="59.25" customHeight="1" x14ac:dyDescent="0.25">
      <c r="B346" s="246" t="s">
        <v>479</v>
      </c>
      <c r="C346" s="246" t="s">
        <v>480</v>
      </c>
      <c r="D346" s="247" t="s">
        <v>481</v>
      </c>
      <c r="E346" s="246" t="s">
        <v>482</v>
      </c>
      <c r="F346" s="248" t="s">
        <v>483</v>
      </c>
      <c r="G346" s="248" t="s">
        <v>484</v>
      </c>
      <c r="H346" s="248" t="s">
        <v>485</v>
      </c>
      <c r="I346" s="249" t="s">
        <v>483</v>
      </c>
      <c r="J346" s="249" t="s">
        <v>484</v>
      </c>
      <c r="K346" s="250" t="s">
        <v>485</v>
      </c>
      <c r="L346" s="249" t="s">
        <v>483</v>
      </c>
      <c r="M346" s="249" t="s">
        <v>484</v>
      </c>
      <c r="N346" s="250" t="s">
        <v>485</v>
      </c>
      <c r="O346" s="249" t="s">
        <v>483</v>
      </c>
      <c r="P346" s="249" t="s">
        <v>484</v>
      </c>
      <c r="Q346" s="250" t="s">
        <v>485</v>
      </c>
      <c r="R346" s="250" t="s">
        <v>233</v>
      </c>
      <c r="S346" s="246" t="s">
        <v>486</v>
      </c>
      <c r="T346" s="246" t="s">
        <v>487</v>
      </c>
      <c r="U346" s="246" t="s">
        <v>488</v>
      </c>
    </row>
    <row r="347" spans="1:21" ht="45" x14ac:dyDescent="0.2">
      <c r="A347" s="233" t="s">
        <v>518</v>
      </c>
      <c r="B347" s="251"/>
      <c r="C347" s="251">
        <v>341</v>
      </c>
      <c r="D347" s="252" t="s">
        <v>608</v>
      </c>
      <c r="E347" s="253" t="s">
        <v>490</v>
      </c>
      <c r="F347" s="254"/>
      <c r="G347" s="254"/>
      <c r="H347" s="254">
        <v>200000000</v>
      </c>
      <c r="I347" s="255"/>
      <c r="J347" s="255"/>
      <c r="K347" s="256"/>
      <c r="L347" s="255"/>
      <c r="M347" s="255"/>
      <c r="N347" s="256"/>
      <c r="O347" s="255">
        <v>1</v>
      </c>
      <c r="P347" s="254"/>
      <c r="Q347" s="256"/>
      <c r="R347" s="256">
        <f>+Q347+N347+K347+H347</f>
        <v>200000000</v>
      </c>
      <c r="S347" s="251"/>
      <c r="T347" s="257" t="s">
        <v>27</v>
      </c>
      <c r="U347" s="257" t="s">
        <v>39</v>
      </c>
    </row>
    <row r="348" spans="1:21" x14ac:dyDescent="0.2">
      <c r="B348" s="251"/>
      <c r="C348" s="251"/>
      <c r="D348" s="252"/>
      <c r="E348" s="253"/>
      <c r="F348" s="254"/>
      <c r="G348" s="254"/>
      <c r="H348" s="254"/>
      <c r="I348" s="255"/>
      <c r="J348" s="255"/>
      <c r="K348" s="256"/>
      <c r="L348" s="255"/>
      <c r="M348" s="255"/>
      <c r="N348" s="256"/>
      <c r="O348" s="255"/>
      <c r="P348" s="254"/>
      <c r="Q348" s="256"/>
      <c r="R348" s="256"/>
      <c r="S348" s="251"/>
      <c r="T348" s="251"/>
      <c r="U348" s="251"/>
    </row>
    <row r="349" spans="1:21" ht="15.75" x14ac:dyDescent="0.25">
      <c r="B349" s="251"/>
      <c r="C349" s="251"/>
      <c r="D349" s="276" t="s">
        <v>502</v>
      </c>
      <c r="E349" s="258"/>
      <c r="F349" s="259"/>
      <c r="G349" s="259"/>
      <c r="H349" s="278">
        <f>SUM(H347:H348)</f>
        <v>200000000</v>
      </c>
      <c r="I349" s="260"/>
      <c r="J349" s="260"/>
      <c r="K349" s="261"/>
      <c r="L349" s="260"/>
      <c r="M349" s="260"/>
      <c r="N349" s="261"/>
      <c r="O349" s="260"/>
      <c r="P349" s="260"/>
      <c r="Q349" s="261"/>
      <c r="R349" s="256" t="e">
        <f>SUM(#REF!)</f>
        <v>#REF!</v>
      </c>
      <c r="S349" s="251"/>
      <c r="T349" s="251"/>
      <c r="U349" s="251"/>
    </row>
    <row r="353" spans="1:21" x14ac:dyDescent="0.2">
      <c r="A353" s="233">
        <v>31</v>
      </c>
      <c r="B353" s="233" t="s">
        <v>609</v>
      </c>
      <c r="F353" s="237" t="s">
        <v>475</v>
      </c>
      <c r="I353" s="235" t="s">
        <v>507</v>
      </c>
      <c r="K353" s="290"/>
      <c r="L353" s="235" t="s">
        <v>476</v>
      </c>
      <c r="N353" s="290"/>
      <c r="O353" s="235" t="s">
        <v>478</v>
      </c>
      <c r="Q353" s="290"/>
    </row>
    <row r="354" spans="1:21" ht="59.25" customHeight="1" x14ac:dyDescent="0.25">
      <c r="B354" s="246" t="s">
        <v>479</v>
      </c>
      <c r="C354" s="246" t="s">
        <v>480</v>
      </c>
      <c r="D354" s="247" t="s">
        <v>481</v>
      </c>
      <c r="E354" s="246" t="s">
        <v>482</v>
      </c>
      <c r="F354" s="248" t="s">
        <v>483</v>
      </c>
      <c r="G354" s="248" t="s">
        <v>484</v>
      </c>
      <c r="H354" s="248" t="s">
        <v>485</v>
      </c>
      <c r="I354" s="249" t="s">
        <v>483</v>
      </c>
      <c r="J354" s="249" t="s">
        <v>484</v>
      </c>
      <c r="K354" s="250" t="s">
        <v>485</v>
      </c>
      <c r="L354" s="249" t="s">
        <v>483</v>
      </c>
      <c r="M354" s="249" t="s">
        <v>484</v>
      </c>
      <c r="N354" s="250" t="s">
        <v>485</v>
      </c>
      <c r="O354" s="249" t="s">
        <v>483</v>
      </c>
      <c r="P354" s="249" t="s">
        <v>484</v>
      </c>
      <c r="Q354" s="250" t="s">
        <v>485</v>
      </c>
      <c r="R354" s="250" t="s">
        <v>233</v>
      </c>
      <c r="S354" s="246" t="s">
        <v>486</v>
      </c>
      <c r="T354" s="246" t="s">
        <v>487</v>
      </c>
      <c r="U354" s="246" t="s">
        <v>488</v>
      </c>
    </row>
    <row r="355" spans="1:21" ht="30" x14ac:dyDescent="0.2">
      <c r="B355" s="251"/>
      <c r="C355" s="251">
        <v>343</v>
      </c>
      <c r="D355" s="252" t="s">
        <v>610</v>
      </c>
      <c r="E355" s="253" t="s">
        <v>490</v>
      </c>
      <c r="F355" s="254"/>
      <c r="G355" s="254"/>
      <c r="H355" s="254">
        <v>100000000</v>
      </c>
      <c r="I355" s="255"/>
      <c r="J355" s="255"/>
      <c r="K355" s="256"/>
      <c r="L355" s="255"/>
      <c r="M355" s="255"/>
      <c r="N355" s="256"/>
      <c r="O355" s="255">
        <v>1</v>
      </c>
      <c r="P355" s="254"/>
      <c r="Q355" s="256"/>
      <c r="R355" s="256">
        <f>+Q355+N355+K355+H355</f>
        <v>100000000</v>
      </c>
      <c r="S355" s="251"/>
      <c r="T355" s="257" t="s">
        <v>27</v>
      </c>
      <c r="U355" s="257" t="s">
        <v>39</v>
      </c>
    </row>
    <row r="356" spans="1:21" x14ac:dyDescent="0.2">
      <c r="B356" s="251"/>
      <c r="C356" s="251"/>
      <c r="D356" s="252"/>
      <c r="E356" s="253"/>
      <c r="F356" s="254"/>
      <c r="G356" s="254"/>
      <c r="H356" s="254"/>
      <c r="I356" s="255"/>
      <c r="J356" s="255"/>
      <c r="K356" s="256"/>
      <c r="L356" s="255"/>
      <c r="M356" s="255"/>
      <c r="N356" s="256"/>
      <c r="O356" s="255"/>
      <c r="P356" s="254"/>
      <c r="Q356" s="256"/>
      <c r="R356" s="256"/>
      <c r="S356" s="251"/>
      <c r="T356" s="251"/>
      <c r="U356" s="251"/>
    </row>
    <row r="357" spans="1:21" ht="15.75" x14ac:dyDescent="0.25">
      <c r="B357" s="251"/>
      <c r="C357" s="251"/>
      <c r="D357" s="276" t="s">
        <v>502</v>
      </c>
      <c r="E357" s="258"/>
      <c r="F357" s="259"/>
      <c r="G357" s="259"/>
      <c r="H357" s="278">
        <f>SUM(H355:H356)</f>
        <v>100000000</v>
      </c>
      <c r="I357" s="260"/>
      <c r="J357" s="260"/>
      <c r="K357" s="261"/>
      <c r="L357" s="260"/>
      <c r="M357" s="260"/>
      <c r="N357" s="261"/>
      <c r="O357" s="260"/>
      <c r="P357" s="260"/>
      <c r="Q357" s="261"/>
      <c r="R357" s="256" t="e">
        <f>SUM(#REF!)</f>
        <v>#REF!</v>
      </c>
      <c r="S357" s="251"/>
      <c r="T357" s="251"/>
      <c r="U357" s="251"/>
    </row>
    <row r="364" spans="1:21" x14ac:dyDescent="0.2">
      <c r="A364" s="233">
        <v>32</v>
      </c>
      <c r="B364" s="233" t="s">
        <v>611</v>
      </c>
      <c r="F364" s="237" t="s">
        <v>475</v>
      </c>
      <c r="I364" s="235" t="s">
        <v>507</v>
      </c>
      <c r="K364" s="290"/>
      <c r="L364" s="235" t="s">
        <v>476</v>
      </c>
      <c r="N364" s="290"/>
      <c r="O364" s="235" t="s">
        <v>478</v>
      </c>
      <c r="Q364" s="290"/>
    </row>
    <row r="365" spans="1:21" ht="59.25" customHeight="1" x14ac:dyDescent="0.25">
      <c r="B365" s="246" t="s">
        <v>479</v>
      </c>
      <c r="C365" s="246" t="s">
        <v>480</v>
      </c>
      <c r="D365" s="247" t="s">
        <v>481</v>
      </c>
      <c r="E365" s="246" t="s">
        <v>482</v>
      </c>
      <c r="F365" s="248" t="s">
        <v>483</v>
      </c>
      <c r="G365" s="248" t="s">
        <v>484</v>
      </c>
      <c r="H365" s="248" t="s">
        <v>485</v>
      </c>
      <c r="I365" s="249" t="s">
        <v>483</v>
      </c>
      <c r="J365" s="249" t="s">
        <v>484</v>
      </c>
      <c r="K365" s="250" t="s">
        <v>485</v>
      </c>
      <c r="L365" s="249" t="s">
        <v>483</v>
      </c>
      <c r="M365" s="249" t="s">
        <v>484</v>
      </c>
      <c r="N365" s="250" t="s">
        <v>485</v>
      </c>
      <c r="O365" s="249" t="s">
        <v>483</v>
      </c>
      <c r="P365" s="249" t="s">
        <v>484</v>
      </c>
      <c r="Q365" s="250" t="s">
        <v>485</v>
      </c>
      <c r="R365" s="250" t="s">
        <v>233</v>
      </c>
      <c r="S365" s="246" t="s">
        <v>486</v>
      </c>
      <c r="T365" s="246" t="s">
        <v>487</v>
      </c>
      <c r="U365" s="246" t="s">
        <v>488</v>
      </c>
    </row>
    <row r="366" spans="1:21" ht="33.75" customHeight="1" x14ac:dyDescent="0.2">
      <c r="A366" s="233" t="s">
        <v>612</v>
      </c>
      <c r="B366" s="251"/>
      <c r="C366" s="251">
        <v>221</v>
      </c>
      <c r="D366" s="252" t="s">
        <v>613</v>
      </c>
      <c r="E366" s="253" t="s">
        <v>490</v>
      </c>
      <c r="F366" s="254">
        <v>19512</v>
      </c>
      <c r="G366" s="254">
        <v>213000</v>
      </c>
      <c r="H366" s="254">
        <f>+F366*G366</f>
        <v>4156056000</v>
      </c>
      <c r="I366" s="255"/>
      <c r="J366" s="255"/>
      <c r="K366" s="256"/>
      <c r="L366" s="255"/>
      <c r="M366" s="255"/>
      <c r="N366" s="256"/>
      <c r="O366" s="255">
        <v>1</v>
      </c>
      <c r="P366" s="254"/>
      <c r="Q366" s="256"/>
      <c r="R366" s="256">
        <f>+Q366+N366+K366+H366</f>
        <v>4156056000</v>
      </c>
      <c r="S366" s="251"/>
      <c r="T366" s="251" t="s">
        <v>614</v>
      </c>
      <c r="U366" s="251" t="s">
        <v>39</v>
      </c>
    </row>
    <row r="367" spans="1:21" ht="30" x14ac:dyDescent="0.2">
      <c r="A367" s="233" t="s">
        <v>612</v>
      </c>
      <c r="B367" s="251"/>
      <c r="C367" s="251">
        <v>221</v>
      </c>
      <c r="D367" s="252" t="s">
        <v>615</v>
      </c>
      <c r="E367" s="253" t="s">
        <v>490</v>
      </c>
      <c r="F367" s="254">
        <v>9757</v>
      </c>
      <c r="G367" s="254">
        <v>25000</v>
      </c>
      <c r="H367" s="254">
        <f>+F367*G367+19000</f>
        <v>243944000</v>
      </c>
      <c r="I367" s="255"/>
      <c r="J367" s="255"/>
      <c r="K367" s="256"/>
      <c r="L367" s="255"/>
      <c r="M367" s="255"/>
      <c r="N367" s="256"/>
      <c r="O367" s="255"/>
      <c r="P367" s="254"/>
      <c r="Q367" s="256"/>
      <c r="R367" s="256">
        <f>+Q367+N367+K367+H367</f>
        <v>243944000</v>
      </c>
      <c r="S367" s="251"/>
      <c r="T367" s="251" t="s">
        <v>614</v>
      </c>
      <c r="U367" s="251" t="s">
        <v>39</v>
      </c>
    </row>
    <row r="368" spans="1:21" ht="15.75" x14ac:dyDescent="0.25">
      <c r="B368" s="251"/>
      <c r="C368" s="251"/>
      <c r="D368" s="276" t="s">
        <v>502</v>
      </c>
      <c r="E368" s="258"/>
      <c r="F368" s="259"/>
      <c r="G368" s="259"/>
      <c r="H368" s="278">
        <f>SUM(H366:H367)</f>
        <v>4400000000</v>
      </c>
      <c r="I368" s="260"/>
      <c r="J368" s="260"/>
      <c r="K368" s="261"/>
      <c r="L368" s="260"/>
      <c r="M368" s="260"/>
      <c r="N368" s="261"/>
      <c r="O368" s="260"/>
      <c r="P368" s="260"/>
      <c r="Q368" s="261"/>
      <c r="R368" s="256">
        <f>+R366+R367</f>
        <v>4400000000</v>
      </c>
      <c r="S368" s="251"/>
      <c r="T368" s="251"/>
      <c r="U368" s="251"/>
    </row>
    <row r="374" spans="1:21" x14ac:dyDescent="0.2">
      <c r="A374" s="233">
        <v>33</v>
      </c>
      <c r="B374" s="233" t="s">
        <v>616</v>
      </c>
      <c r="F374" s="237" t="s">
        <v>475</v>
      </c>
      <c r="I374" s="235" t="s">
        <v>507</v>
      </c>
      <c r="K374" s="290"/>
      <c r="L374" s="235" t="s">
        <v>476</v>
      </c>
      <c r="N374" s="290"/>
      <c r="O374" s="235" t="s">
        <v>478</v>
      </c>
      <c r="Q374" s="290"/>
    </row>
    <row r="375" spans="1:21" ht="59.25" customHeight="1" x14ac:dyDescent="0.25">
      <c r="B375" s="246" t="s">
        <v>479</v>
      </c>
      <c r="C375" s="246" t="s">
        <v>480</v>
      </c>
      <c r="D375" s="247" t="s">
        <v>481</v>
      </c>
      <c r="E375" s="246" t="s">
        <v>482</v>
      </c>
      <c r="F375" s="248" t="s">
        <v>483</v>
      </c>
      <c r="G375" s="248" t="s">
        <v>484</v>
      </c>
      <c r="H375" s="248" t="s">
        <v>485</v>
      </c>
      <c r="I375" s="249" t="s">
        <v>483</v>
      </c>
      <c r="J375" s="249" t="s">
        <v>484</v>
      </c>
      <c r="K375" s="250" t="s">
        <v>485</v>
      </c>
      <c r="L375" s="249" t="s">
        <v>483</v>
      </c>
      <c r="M375" s="249" t="s">
        <v>484</v>
      </c>
      <c r="N375" s="250" t="s">
        <v>485</v>
      </c>
      <c r="O375" s="249" t="s">
        <v>483</v>
      </c>
      <c r="P375" s="249" t="s">
        <v>484</v>
      </c>
      <c r="Q375" s="250" t="s">
        <v>485</v>
      </c>
      <c r="R375" s="250" t="s">
        <v>233</v>
      </c>
      <c r="S375" s="246" t="s">
        <v>486</v>
      </c>
      <c r="T375" s="246" t="s">
        <v>487</v>
      </c>
      <c r="U375" s="246" t="s">
        <v>488</v>
      </c>
    </row>
    <row r="376" spans="1:21" ht="33.75" customHeight="1" x14ac:dyDescent="0.2">
      <c r="A376" s="233" t="s">
        <v>612</v>
      </c>
      <c r="B376" s="251"/>
      <c r="C376" s="251">
        <v>222</v>
      </c>
      <c r="D376" s="252" t="s">
        <v>617</v>
      </c>
      <c r="E376" s="253" t="s">
        <v>490</v>
      </c>
      <c r="F376" s="254">
        <v>14425</v>
      </c>
      <c r="G376" s="254">
        <f>+H376/F376</f>
        <v>138648.18024263432</v>
      </c>
      <c r="H376" s="254">
        <v>2000000000</v>
      </c>
      <c r="I376" s="255"/>
      <c r="J376" s="255"/>
      <c r="K376" s="256"/>
      <c r="L376" s="255"/>
      <c r="M376" s="255"/>
      <c r="N376" s="256"/>
      <c r="O376" s="255">
        <v>1</v>
      </c>
      <c r="P376" s="254"/>
      <c r="Q376" s="256"/>
      <c r="R376" s="256">
        <f>+Q376+N376+K376+H376</f>
        <v>2000000000</v>
      </c>
      <c r="S376" s="251"/>
      <c r="T376" s="251" t="s">
        <v>614</v>
      </c>
      <c r="U376" s="251" t="s">
        <v>39</v>
      </c>
    </row>
    <row r="377" spans="1:21" ht="15.75" x14ac:dyDescent="0.25">
      <c r="B377" s="251"/>
      <c r="C377" s="251"/>
      <c r="D377" s="276" t="s">
        <v>502</v>
      </c>
      <c r="E377" s="258"/>
      <c r="F377" s="259"/>
      <c r="G377" s="259"/>
      <c r="H377" s="278">
        <f>SUM(H376:H376)</f>
        <v>2000000000</v>
      </c>
      <c r="I377" s="260"/>
      <c r="J377" s="260"/>
      <c r="K377" s="261"/>
      <c r="L377" s="260"/>
      <c r="M377" s="260"/>
      <c r="N377" s="261"/>
      <c r="O377" s="260"/>
      <c r="P377" s="260"/>
      <c r="Q377" s="261"/>
      <c r="R377" s="256" t="e">
        <f>SUM(#REF!)</f>
        <v>#REF!</v>
      </c>
      <c r="S377" s="251"/>
      <c r="T377" s="251"/>
      <c r="U377" s="251"/>
    </row>
    <row r="383" spans="1:21" ht="60" x14ac:dyDescent="0.2">
      <c r="A383" s="233">
        <v>34</v>
      </c>
      <c r="B383" s="234" t="s">
        <v>618</v>
      </c>
      <c r="I383" s="237"/>
    </row>
    <row r="384" spans="1:21" ht="59.25" customHeight="1" x14ac:dyDescent="0.25">
      <c r="B384" s="246" t="s">
        <v>479</v>
      </c>
      <c r="C384" s="246" t="s">
        <v>480</v>
      </c>
      <c r="D384" s="247" t="s">
        <v>481</v>
      </c>
      <c r="E384" s="246" t="s">
        <v>482</v>
      </c>
      <c r="F384" s="248" t="s">
        <v>483</v>
      </c>
      <c r="G384" s="248" t="s">
        <v>484</v>
      </c>
      <c r="H384" s="248" t="s">
        <v>485</v>
      </c>
      <c r="I384" s="249" t="s">
        <v>483</v>
      </c>
      <c r="J384" s="249" t="s">
        <v>484</v>
      </c>
      <c r="K384" s="250" t="s">
        <v>485</v>
      </c>
      <c r="L384" s="249" t="s">
        <v>483</v>
      </c>
      <c r="M384" s="249" t="s">
        <v>484</v>
      </c>
      <c r="N384" s="250" t="s">
        <v>485</v>
      </c>
      <c r="O384" s="249" t="s">
        <v>483</v>
      </c>
      <c r="P384" s="249" t="s">
        <v>484</v>
      </c>
      <c r="Q384" s="250" t="s">
        <v>485</v>
      </c>
      <c r="R384" s="250" t="s">
        <v>233</v>
      </c>
      <c r="S384" s="246" t="s">
        <v>486</v>
      </c>
      <c r="T384" s="246" t="s">
        <v>487</v>
      </c>
      <c r="U384" s="246" t="s">
        <v>488</v>
      </c>
    </row>
    <row r="385" spans="1:21" ht="57.75" customHeight="1" x14ac:dyDescent="0.2">
      <c r="A385" s="233" t="s">
        <v>518</v>
      </c>
      <c r="B385" s="251"/>
      <c r="C385" s="251">
        <v>403</v>
      </c>
      <c r="D385" s="291" t="s">
        <v>618</v>
      </c>
      <c r="E385" s="258"/>
      <c r="F385" s="259"/>
      <c r="G385" s="259"/>
      <c r="H385" s="237">
        <f>33500000-9000000</f>
        <v>24500000</v>
      </c>
      <c r="I385" s="272"/>
      <c r="J385" s="272"/>
      <c r="K385" s="273"/>
      <c r="L385" s="272"/>
      <c r="M385" s="272"/>
      <c r="N385" s="273"/>
      <c r="O385" s="272"/>
      <c r="P385" s="259"/>
      <c r="Q385" s="273"/>
      <c r="R385" s="256">
        <f>+H385+K385+N385+Q385</f>
        <v>24500000</v>
      </c>
      <c r="S385" s="251"/>
      <c r="T385" s="251" t="s">
        <v>494</v>
      </c>
      <c r="U385" s="257" t="s">
        <v>37</v>
      </c>
    </row>
    <row r="386" spans="1:21" x14ac:dyDescent="0.2">
      <c r="B386" s="251"/>
      <c r="C386" s="251"/>
      <c r="D386" s="291"/>
      <c r="E386" s="271"/>
      <c r="F386" s="259"/>
      <c r="G386" s="259"/>
      <c r="H386" s="259"/>
      <c r="I386" s="272"/>
      <c r="J386" s="272"/>
      <c r="K386" s="273"/>
      <c r="L386" s="272"/>
      <c r="M386" s="272"/>
      <c r="N386" s="273"/>
      <c r="O386" s="272"/>
      <c r="P386" s="259"/>
      <c r="Q386" s="273"/>
      <c r="R386" s="256"/>
      <c r="S386" s="251"/>
      <c r="T386" s="251"/>
      <c r="U386" s="251"/>
    </row>
    <row r="387" spans="1:21" x14ac:dyDescent="0.2">
      <c r="B387" s="251"/>
      <c r="C387" s="251"/>
      <c r="D387" s="252"/>
      <c r="E387" s="258"/>
      <c r="F387" s="259"/>
      <c r="G387" s="259"/>
      <c r="H387" s="259">
        <f>SUM(H385:H385)</f>
        <v>24500000</v>
      </c>
      <c r="I387" s="272"/>
      <c r="J387" s="272"/>
      <c r="K387" s="261">
        <f>SUM(K385:K385)</f>
        <v>0</v>
      </c>
      <c r="L387" s="272"/>
      <c r="M387" s="272"/>
      <c r="N387" s="261">
        <f>SUM(N385:N385)</f>
        <v>0</v>
      </c>
      <c r="O387" s="272"/>
      <c r="P387" s="259"/>
      <c r="Q387" s="261">
        <f>SUM(Q385:Q385)</f>
        <v>0</v>
      </c>
      <c r="R387" s="256">
        <f>+Q387+N387+K387+H387</f>
        <v>24500000</v>
      </c>
      <c r="S387" s="251"/>
      <c r="T387" s="251"/>
      <c r="U387" s="251"/>
    </row>
    <row r="393" spans="1:21" x14ac:dyDescent="0.2">
      <c r="A393" s="233">
        <v>35</v>
      </c>
      <c r="B393" s="233" t="s">
        <v>619</v>
      </c>
      <c r="F393" s="237" t="s">
        <v>475</v>
      </c>
      <c r="I393" s="235" t="s">
        <v>507</v>
      </c>
      <c r="K393" s="290"/>
      <c r="L393" s="235" t="s">
        <v>476</v>
      </c>
      <c r="N393" s="290"/>
      <c r="O393" s="235" t="s">
        <v>478</v>
      </c>
      <c r="Q393" s="290"/>
    </row>
    <row r="394" spans="1:21" ht="59.25" customHeight="1" x14ac:dyDescent="0.25">
      <c r="B394" s="246" t="s">
        <v>479</v>
      </c>
      <c r="C394" s="246" t="s">
        <v>480</v>
      </c>
      <c r="D394" s="247" t="s">
        <v>481</v>
      </c>
      <c r="E394" s="246" t="s">
        <v>482</v>
      </c>
      <c r="F394" s="248" t="s">
        <v>483</v>
      </c>
      <c r="G394" s="248" t="s">
        <v>484</v>
      </c>
      <c r="H394" s="248" t="s">
        <v>485</v>
      </c>
      <c r="I394" s="249" t="s">
        <v>483</v>
      </c>
      <c r="J394" s="249" t="s">
        <v>484</v>
      </c>
      <c r="K394" s="250" t="s">
        <v>485</v>
      </c>
      <c r="L394" s="249" t="s">
        <v>483</v>
      </c>
      <c r="M394" s="249" t="s">
        <v>484</v>
      </c>
      <c r="N394" s="250" t="s">
        <v>485</v>
      </c>
      <c r="O394" s="249" t="s">
        <v>483</v>
      </c>
      <c r="P394" s="249" t="s">
        <v>484</v>
      </c>
      <c r="Q394" s="250" t="s">
        <v>485</v>
      </c>
      <c r="R394" s="250" t="s">
        <v>233</v>
      </c>
      <c r="S394" s="246" t="s">
        <v>486</v>
      </c>
      <c r="T394" s="246" t="s">
        <v>487</v>
      </c>
      <c r="U394" s="246" t="s">
        <v>488</v>
      </c>
    </row>
    <row r="395" spans="1:21" ht="33.75" customHeight="1" x14ac:dyDescent="0.25">
      <c r="B395" s="251"/>
      <c r="C395" s="251"/>
      <c r="D395" s="276" t="s">
        <v>620</v>
      </c>
      <c r="E395" s="253" t="s">
        <v>490</v>
      </c>
      <c r="F395" s="254"/>
      <c r="G395" s="254"/>
      <c r="H395" s="254"/>
      <c r="I395" s="255"/>
      <c r="J395" s="255"/>
      <c r="K395" s="256"/>
      <c r="L395" s="255"/>
      <c r="M395" s="255"/>
      <c r="N395" s="256"/>
      <c r="O395" s="255">
        <v>1</v>
      </c>
      <c r="P395" s="254"/>
      <c r="Q395" s="256"/>
      <c r="R395" s="256">
        <f>+Q395+N395+K395+H395</f>
        <v>0</v>
      </c>
      <c r="S395" s="251"/>
      <c r="T395" s="251"/>
      <c r="U395" s="251"/>
    </row>
    <row r="396" spans="1:21" x14ac:dyDescent="0.2">
      <c r="B396" s="251"/>
      <c r="C396" s="251">
        <v>223</v>
      </c>
      <c r="D396" s="252" t="s">
        <v>621</v>
      </c>
      <c r="E396" s="253"/>
      <c r="F396" s="254">
        <v>2400</v>
      </c>
      <c r="G396" s="256">
        <v>3142.93</v>
      </c>
      <c r="H396" s="254">
        <f t="shared" ref="H396:H411" si="12">+F396*G396</f>
        <v>7543032</v>
      </c>
      <c r="I396" s="255"/>
      <c r="J396" s="255"/>
      <c r="K396" s="256"/>
      <c r="L396" s="255"/>
      <c r="M396" s="255"/>
      <c r="N396" s="256"/>
      <c r="O396" s="255"/>
      <c r="P396" s="254"/>
      <c r="Q396" s="256"/>
      <c r="R396" s="256">
        <f t="shared" ref="R396:R427" si="13">+H396+K396+N396+Q396</f>
        <v>7543032</v>
      </c>
      <c r="S396" s="251"/>
      <c r="T396" s="251" t="s">
        <v>614</v>
      </c>
      <c r="U396" s="251" t="s">
        <v>39</v>
      </c>
    </row>
    <row r="397" spans="1:21" x14ac:dyDescent="0.2">
      <c r="B397" s="251"/>
      <c r="C397" s="251">
        <v>223</v>
      </c>
      <c r="D397" s="252" t="s">
        <v>622</v>
      </c>
      <c r="E397" s="253"/>
      <c r="F397" s="254">
        <v>2400</v>
      </c>
      <c r="G397" s="256">
        <v>1670.67</v>
      </c>
      <c r="H397" s="254">
        <f t="shared" si="12"/>
        <v>4009608</v>
      </c>
      <c r="I397" s="255"/>
      <c r="J397" s="255"/>
      <c r="K397" s="256"/>
      <c r="L397" s="255"/>
      <c r="M397" s="255"/>
      <c r="N397" s="256"/>
      <c r="O397" s="255"/>
      <c r="P397" s="254"/>
      <c r="Q397" s="256"/>
      <c r="R397" s="256">
        <f t="shared" si="13"/>
        <v>4009608</v>
      </c>
      <c r="S397" s="251"/>
      <c r="T397" s="251" t="s">
        <v>614</v>
      </c>
      <c r="U397" s="251" t="s">
        <v>39</v>
      </c>
    </row>
    <row r="398" spans="1:21" x14ac:dyDescent="0.2">
      <c r="B398" s="251"/>
      <c r="C398" s="251">
        <v>223</v>
      </c>
      <c r="D398" s="252" t="s">
        <v>623</v>
      </c>
      <c r="E398" s="253"/>
      <c r="F398" s="254">
        <v>2400</v>
      </c>
      <c r="G398" s="256">
        <v>1754.06</v>
      </c>
      <c r="H398" s="254">
        <f t="shared" si="12"/>
        <v>4209744</v>
      </c>
      <c r="I398" s="255"/>
      <c r="J398" s="255"/>
      <c r="K398" s="256"/>
      <c r="L398" s="255"/>
      <c r="M398" s="255"/>
      <c r="N398" s="256"/>
      <c r="O398" s="255"/>
      <c r="P398" s="254"/>
      <c r="Q398" s="256"/>
      <c r="R398" s="256">
        <f t="shared" si="13"/>
        <v>4209744</v>
      </c>
      <c r="S398" s="251"/>
      <c r="T398" s="251" t="s">
        <v>614</v>
      </c>
      <c r="U398" s="251" t="s">
        <v>39</v>
      </c>
    </row>
    <row r="399" spans="1:21" x14ac:dyDescent="0.2">
      <c r="B399" s="251"/>
      <c r="C399" s="251">
        <v>223</v>
      </c>
      <c r="D399" s="252" t="s">
        <v>624</v>
      </c>
      <c r="E399" s="253"/>
      <c r="F399" s="254">
        <v>2400</v>
      </c>
      <c r="G399" s="256">
        <v>2333.39</v>
      </c>
      <c r="H399" s="254">
        <f t="shared" si="12"/>
        <v>5600136</v>
      </c>
      <c r="I399" s="255"/>
      <c r="J399" s="255"/>
      <c r="K399" s="256"/>
      <c r="L399" s="255"/>
      <c r="M399" s="255"/>
      <c r="N399" s="256"/>
      <c r="O399" s="255"/>
      <c r="P399" s="254"/>
      <c r="Q399" s="256"/>
      <c r="R399" s="256">
        <f t="shared" si="13"/>
        <v>5600136</v>
      </c>
      <c r="S399" s="251"/>
      <c r="T399" s="251" t="s">
        <v>614</v>
      </c>
      <c r="U399" s="251" t="s">
        <v>39</v>
      </c>
    </row>
    <row r="400" spans="1:21" ht="30" x14ac:dyDescent="0.2">
      <c r="B400" s="251"/>
      <c r="C400" s="251">
        <v>223</v>
      </c>
      <c r="D400" s="252" t="s">
        <v>625</v>
      </c>
      <c r="E400" s="253"/>
      <c r="F400" s="254">
        <v>2400</v>
      </c>
      <c r="G400" s="256">
        <v>9746.2800000000007</v>
      </c>
      <c r="H400" s="254">
        <f t="shared" si="12"/>
        <v>23391072</v>
      </c>
      <c r="I400" s="255"/>
      <c r="J400" s="255"/>
      <c r="K400" s="256"/>
      <c r="L400" s="255"/>
      <c r="M400" s="255"/>
      <c r="N400" s="256"/>
      <c r="O400" s="255"/>
      <c r="P400" s="254"/>
      <c r="Q400" s="256"/>
      <c r="R400" s="256">
        <f t="shared" si="13"/>
        <v>23391072</v>
      </c>
      <c r="S400" s="251"/>
      <c r="T400" s="251" t="s">
        <v>614</v>
      </c>
      <c r="U400" s="251" t="s">
        <v>39</v>
      </c>
    </row>
    <row r="401" spans="2:21" x14ac:dyDescent="0.2">
      <c r="B401" s="251"/>
      <c r="C401" s="251">
        <v>223</v>
      </c>
      <c r="D401" s="252" t="s">
        <v>626</v>
      </c>
      <c r="E401" s="253"/>
      <c r="F401" s="254">
        <v>2400</v>
      </c>
      <c r="G401" s="256">
        <v>4619.96</v>
      </c>
      <c r="H401" s="254">
        <f t="shared" si="12"/>
        <v>11087904</v>
      </c>
      <c r="I401" s="255"/>
      <c r="J401" s="255"/>
      <c r="K401" s="256"/>
      <c r="L401" s="255"/>
      <c r="M401" s="255"/>
      <c r="N401" s="256"/>
      <c r="O401" s="255"/>
      <c r="P401" s="254"/>
      <c r="Q401" s="256"/>
      <c r="R401" s="256">
        <f t="shared" si="13"/>
        <v>11087904</v>
      </c>
      <c r="S401" s="251"/>
      <c r="T401" s="251" t="s">
        <v>614</v>
      </c>
      <c r="U401" s="251" t="s">
        <v>39</v>
      </c>
    </row>
    <row r="402" spans="2:21" x14ac:dyDescent="0.2">
      <c r="B402" s="251"/>
      <c r="C402" s="251">
        <v>223</v>
      </c>
      <c r="D402" s="252" t="s">
        <v>627</v>
      </c>
      <c r="E402" s="253"/>
      <c r="F402" s="254">
        <v>2400</v>
      </c>
      <c r="G402" s="256">
        <v>654.77</v>
      </c>
      <c r="H402" s="254">
        <f t="shared" si="12"/>
        <v>1571448</v>
      </c>
      <c r="I402" s="255"/>
      <c r="J402" s="255"/>
      <c r="K402" s="256"/>
      <c r="L402" s="255"/>
      <c r="M402" s="255"/>
      <c r="N402" s="256"/>
      <c r="O402" s="255"/>
      <c r="P402" s="254"/>
      <c r="Q402" s="256"/>
      <c r="R402" s="256">
        <f t="shared" si="13"/>
        <v>1571448</v>
      </c>
      <c r="S402" s="251"/>
      <c r="T402" s="251" t="s">
        <v>614</v>
      </c>
      <c r="U402" s="251" t="s">
        <v>39</v>
      </c>
    </row>
    <row r="403" spans="2:21" x14ac:dyDescent="0.2">
      <c r="B403" s="251"/>
      <c r="C403" s="251">
        <v>223</v>
      </c>
      <c r="D403" s="252" t="s">
        <v>628</v>
      </c>
      <c r="E403" s="253"/>
      <c r="F403" s="254">
        <v>2400</v>
      </c>
      <c r="G403" s="256">
        <v>1469.08</v>
      </c>
      <c r="H403" s="254">
        <f t="shared" si="12"/>
        <v>3525792</v>
      </c>
      <c r="I403" s="255"/>
      <c r="J403" s="255"/>
      <c r="K403" s="256"/>
      <c r="L403" s="255"/>
      <c r="M403" s="255"/>
      <c r="N403" s="256"/>
      <c r="O403" s="255"/>
      <c r="P403" s="254"/>
      <c r="Q403" s="256"/>
      <c r="R403" s="256">
        <f t="shared" si="13"/>
        <v>3525792</v>
      </c>
      <c r="S403" s="251"/>
      <c r="T403" s="251" t="s">
        <v>614</v>
      </c>
      <c r="U403" s="251" t="s">
        <v>39</v>
      </c>
    </row>
    <row r="404" spans="2:21" ht="30" x14ac:dyDescent="0.2">
      <c r="B404" s="251"/>
      <c r="C404" s="251">
        <v>223</v>
      </c>
      <c r="D404" s="252" t="s">
        <v>629</v>
      </c>
      <c r="E404" s="253"/>
      <c r="F404" s="254">
        <v>2400</v>
      </c>
      <c r="G404" s="256">
        <v>1977.03</v>
      </c>
      <c r="H404" s="254">
        <f t="shared" si="12"/>
        <v>4744872</v>
      </c>
      <c r="I404" s="255"/>
      <c r="J404" s="255"/>
      <c r="K404" s="256"/>
      <c r="L404" s="255"/>
      <c r="M404" s="255"/>
      <c r="N404" s="256"/>
      <c r="O404" s="255"/>
      <c r="P404" s="254"/>
      <c r="Q404" s="256"/>
      <c r="R404" s="256">
        <f t="shared" si="13"/>
        <v>4744872</v>
      </c>
      <c r="S404" s="251"/>
      <c r="T404" s="251" t="s">
        <v>614</v>
      </c>
      <c r="U404" s="251" t="s">
        <v>39</v>
      </c>
    </row>
    <row r="405" spans="2:21" x14ac:dyDescent="0.2">
      <c r="B405" s="251"/>
      <c r="C405" s="251">
        <v>223</v>
      </c>
      <c r="D405" s="252" t="s">
        <v>630</v>
      </c>
      <c r="E405" s="253"/>
      <c r="F405" s="254">
        <v>2400</v>
      </c>
      <c r="G405" s="256">
        <v>1519.08</v>
      </c>
      <c r="H405" s="254">
        <f t="shared" si="12"/>
        <v>3645792</v>
      </c>
      <c r="I405" s="255"/>
      <c r="J405" s="255"/>
      <c r="K405" s="256"/>
      <c r="L405" s="255"/>
      <c r="M405" s="255"/>
      <c r="N405" s="256"/>
      <c r="O405" s="255"/>
      <c r="P405" s="254"/>
      <c r="Q405" s="256"/>
      <c r="R405" s="256">
        <f t="shared" si="13"/>
        <v>3645792</v>
      </c>
      <c r="S405" s="251"/>
      <c r="T405" s="251" t="s">
        <v>614</v>
      </c>
      <c r="U405" s="251" t="s">
        <v>39</v>
      </c>
    </row>
    <row r="406" spans="2:21" x14ac:dyDescent="0.2">
      <c r="B406" s="251"/>
      <c r="C406" s="251">
        <v>223</v>
      </c>
      <c r="D406" s="252" t="s">
        <v>631</v>
      </c>
      <c r="E406" s="253"/>
      <c r="F406" s="254">
        <v>2400</v>
      </c>
      <c r="G406" s="256">
        <v>2992.22</v>
      </c>
      <c r="H406" s="254">
        <f t="shared" si="12"/>
        <v>7181327.9999999991</v>
      </c>
      <c r="I406" s="255"/>
      <c r="J406" s="255"/>
      <c r="K406" s="256"/>
      <c r="L406" s="255"/>
      <c r="M406" s="255"/>
      <c r="N406" s="256"/>
      <c r="O406" s="255"/>
      <c r="P406" s="254"/>
      <c r="Q406" s="256"/>
      <c r="R406" s="256">
        <f t="shared" si="13"/>
        <v>7181327.9999999991</v>
      </c>
      <c r="S406" s="251"/>
      <c r="T406" s="251" t="s">
        <v>614</v>
      </c>
      <c r="U406" s="251" t="s">
        <v>39</v>
      </c>
    </row>
    <row r="407" spans="2:21" x14ac:dyDescent="0.2">
      <c r="B407" s="251"/>
      <c r="C407" s="251">
        <v>223</v>
      </c>
      <c r="D407" s="252" t="s">
        <v>632</v>
      </c>
      <c r="E407" s="253"/>
      <c r="F407" s="254">
        <v>2400</v>
      </c>
      <c r="G407" s="256">
        <v>1134.98</v>
      </c>
      <c r="H407" s="254">
        <f t="shared" si="12"/>
        <v>2723952</v>
      </c>
      <c r="I407" s="255"/>
      <c r="J407" s="255"/>
      <c r="K407" s="256"/>
      <c r="L407" s="255"/>
      <c r="M407" s="255"/>
      <c r="N407" s="256"/>
      <c r="O407" s="255"/>
      <c r="P407" s="254"/>
      <c r="Q407" s="256"/>
      <c r="R407" s="256">
        <f t="shared" si="13"/>
        <v>2723952</v>
      </c>
      <c r="S407" s="251"/>
      <c r="T407" s="251" t="s">
        <v>614</v>
      </c>
      <c r="U407" s="251" t="s">
        <v>39</v>
      </c>
    </row>
    <row r="408" spans="2:21" x14ac:dyDescent="0.2">
      <c r="B408" s="251"/>
      <c r="C408" s="251">
        <v>223</v>
      </c>
      <c r="D408" s="252" t="s">
        <v>633</v>
      </c>
      <c r="E408" s="253"/>
      <c r="F408" s="254">
        <v>2400</v>
      </c>
      <c r="G408" s="256">
        <v>1012.72</v>
      </c>
      <c r="H408" s="254">
        <f t="shared" si="12"/>
        <v>2430528</v>
      </c>
      <c r="I408" s="255"/>
      <c r="J408" s="255"/>
      <c r="K408" s="256"/>
      <c r="L408" s="255"/>
      <c r="M408" s="255"/>
      <c r="N408" s="256"/>
      <c r="O408" s="255"/>
      <c r="P408" s="254"/>
      <c r="Q408" s="256"/>
      <c r="R408" s="256">
        <f t="shared" si="13"/>
        <v>2430528</v>
      </c>
      <c r="S408" s="251"/>
      <c r="T408" s="251" t="s">
        <v>614</v>
      </c>
      <c r="U408" s="251" t="s">
        <v>39</v>
      </c>
    </row>
    <row r="409" spans="2:21" x14ac:dyDescent="0.2">
      <c r="B409" s="251"/>
      <c r="C409" s="251">
        <v>223</v>
      </c>
      <c r="D409" s="252" t="s">
        <v>634</v>
      </c>
      <c r="E409" s="253"/>
      <c r="F409" s="254">
        <v>2400</v>
      </c>
      <c r="G409" s="256">
        <v>886.93</v>
      </c>
      <c r="H409" s="254">
        <f t="shared" si="12"/>
        <v>2128632</v>
      </c>
      <c r="I409" s="255"/>
      <c r="J409" s="255"/>
      <c r="K409" s="256"/>
      <c r="L409" s="255"/>
      <c r="M409" s="255"/>
      <c r="N409" s="256"/>
      <c r="O409" s="255"/>
      <c r="P409" s="254"/>
      <c r="Q409" s="256"/>
      <c r="R409" s="256">
        <f t="shared" si="13"/>
        <v>2128632</v>
      </c>
      <c r="S409" s="251"/>
      <c r="T409" s="251" t="s">
        <v>614</v>
      </c>
      <c r="U409" s="251" t="s">
        <v>39</v>
      </c>
    </row>
    <row r="410" spans="2:21" x14ac:dyDescent="0.2">
      <c r="B410" s="251"/>
      <c r="C410" s="251">
        <v>223</v>
      </c>
      <c r="D410" s="252" t="s">
        <v>635</v>
      </c>
      <c r="E410" s="253"/>
      <c r="F410" s="254">
        <v>2400</v>
      </c>
      <c r="G410" s="256">
        <v>4168.37</v>
      </c>
      <c r="H410" s="254">
        <f t="shared" si="12"/>
        <v>10004088</v>
      </c>
      <c r="I410" s="255"/>
      <c r="J410" s="255"/>
      <c r="K410" s="256"/>
      <c r="L410" s="255"/>
      <c r="M410" s="255"/>
      <c r="N410" s="256"/>
      <c r="O410" s="255"/>
      <c r="P410" s="254"/>
      <c r="Q410" s="256"/>
      <c r="R410" s="256">
        <f t="shared" si="13"/>
        <v>10004088</v>
      </c>
      <c r="S410" s="251"/>
      <c r="T410" s="251" t="s">
        <v>614</v>
      </c>
      <c r="U410" s="251" t="s">
        <v>39</v>
      </c>
    </row>
    <row r="411" spans="2:21" x14ac:dyDescent="0.2">
      <c r="B411" s="251"/>
      <c r="C411" s="251">
        <v>223</v>
      </c>
      <c r="D411" s="252" t="s">
        <v>636</v>
      </c>
      <c r="E411" s="253"/>
      <c r="F411" s="254">
        <v>2400</v>
      </c>
      <c r="G411" s="256">
        <v>7230.74</v>
      </c>
      <c r="H411" s="254">
        <f t="shared" si="12"/>
        <v>17353776</v>
      </c>
      <c r="I411" s="255"/>
      <c r="J411" s="255"/>
      <c r="K411" s="256"/>
      <c r="L411" s="255"/>
      <c r="M411" s="255"/>
      <c r="N411" s="256"/>
      <c r="O411" s="255"/>
      <c r="P411" s="254"/>
      <c r="Q411" s="256"/>
      <c r="R411" s="256">
        <f t="shared" si="13"/>
        <v>17353776</v>
      </c>
      <c r="S411" s="251"/>
      <c r="T411" s="251" t="s">
        <v>614</v>
      </c>
      <c r="U411" s="251" t="s">
        <v>39</v>
      </c>
    </row>
    <row r="412" spans="2:21" ht="31.5" x14ac:dyDescent="0.25">
      <c r="B412" s="251"/>
      <c r="C412" s="251"/>
      <c r="D412" s="276" t="s">
        <v>637</v>
      </c>
      <c r="E412" s="253"/>
      <c r="F412" s="254"/>
      <c r="G412" s="254"/>
      <c r="H412" s="254"/>
      <c r="I412" s="255"/>
      <c r="J412" s="255"/>
      <c r="K412" s="256"/>
      <c r="L412" s="255"/>
      <c r="M412" s="255"/>
      <c r="N412" s="256"/>
      <c r="O412" s="255"/>
      <c r="P412" s="254"/>
      <c r="Q412" s="256"/>
      <c r="R412" s="256">
        <f t="shared" si="13"/>
        <v>0</v>
      </c>
      <c r="S412" s="251"/>
      <c r="T412" s="251" t="s">
        <v>614</v>
      </c>
      <c r="U412" s="251" t="s">
        <v>39</v>
      </c>
    </row>
    <row r="413" spans="2:21" x14ac:dyDescent="0.2">
      <c r="B413" s="251"/>
      <c r="C413" s="251">
        <v>223</v>
      </c>
      <c r="D413" s="252" t="s">
        <v>638</v>
      </c>
      <c r="E413" s="253"/>
      <c r="F413" s="254">
        <v>2400</v>
      </c>
      <c r="G413" s="254">
        <v>53649.27</v>
      </c>
      <c r="H413" s="254">
        <f t="shared" ref="H413:H426" si="14">+F413*G413</f>
        <v>128758247.99999999</v>
      </c>
      <c r="I413" s="255"/>
      <c r="J413" s="255"/>
      <c r="K413" s="256"/>
      <c r="L413" s="255"/>
      <c r="M413" s="255"/>
      <c r="N413" s="256"/>
      <c r="O413" s="255"/>
      <c r="P413" s="254"/>
      <c r="Q413" s="256"/>
      <c r="R413" s="256">
        <f t="shared" si="13"/>
        <v>128758247.99999999</v>
      </c>
      <c r="S413" s="251"/>
      <c r="T413" s="251" t="s">
        <v>614</v>
      </c>
      <c r="U413" s="251" t="s">
        <v>39</v>
      </c>
    </row>
    <row r="414" spans="2:21" ht="30" x14ac:dyDescent="0.2">
      <c r="B414" s="251"/>
      <c r="C414" s="251">
        <v>223</v>
      </c>
      <c r="D414" s="252" t="s">
        <v>639</v>
      </c>
      <c r="E414" s="253"/>
      <c r="F414" s="254">
        <v>2400</v>
      </c>
      <c r="G414" s="254">
        <v>4398.4799999999996</v>
      </c>
      <c r="H414" s="254">
        <f t="shared" si="14"/>
        <v>10556351.999999998</v>
      </c>
      <c r="I414" s="255"/>
      <c r="J414" s="255"/>
      <c r="K414" s="256"/>
      <c r="L414" s="255"/>
      <c r="M414" s="255"/>
      <c r="N414" s="256"/>
      <c r="O414" s="255"/>
      <c r="P414" s="254"/>
      <c r="Q414" s="256"/>
      <c r="R414" s="256">
        <f t="shared" si="13"/>
        <v>10556351.999999998</v>
      </c>
      <c r="S414" s="251"/>
      <c r="T414" s="251" t="s">
        <v>614</v>
      </c>
      <c r="U414" s="251" t="s">
        <v>39</v>
      </c>
    </row>
    <row r="415" spans="2:21" ht="30" x14ac:dyDescent="0.2">
      <c r="B415" s="251"/>
      <c r="C415" s="251">
        <v>223</v>
      </c>
      <c r="D415" s="252" t="s">
        <v>640</v>
      </c>
      <c r="E415" s="253"/>
      <c r="F415" s="254">
        <v>2400</v>
      </c>
      <c r="G415" s="254">
        <v>4398.4799999999996</v>
      </c>
      <c r="H415" s="254">
        <f t="shared" si="14"/>
        <v>10556351.999999998</v>
      </c>
      <c r="I415" s="255"/>
      <c r="J415" s="255"/>
      <c r="K415" s="256"/>
      <c r="L415" s="255"/>
      <c r="M415" s="255"/>
      <c r="N415" s="256"/>
      <c r="O415" s="255"/>
      <c r="P415" s="254"/>
      <c r="Q415" s="256"/>
      <c r="R415" s="256">
        <f t="shared" si="13"/>
        <v>10556351.999999998</v>
      </c>
      <c r="S415" s="251"/>
      <c r="T415" s="251" t="s">
        <v>614</v>
      </c>
      <c r="U415" s="251" t="s">
        <v>39</v>
      </c>
    </row>
    <row r="416" spans="2:21" x14ac:dyDescent="0.2">
      <c r="B416" s="251"/>
      <c r="C416" s="251">
        <v>223</v>
      </c>
      <c r="D416" s="252" t="s">
        <v>641</v>
      </c>
      <c r="E416" s="253"/>
      <c r="F416" s="254">
        <v>2400</v>
      </c>
      <c r="G416" s="254">
        <v>14980.55</v>
      </c>
      <c r="H416" s="254">
        <f t="shared" si="14"/>
        <v>35953320</v>
      </c>
      <c r="I416" s="255"/>
      <c r="J416" s="255"/>
      <c r="K416" s="256"/>
      <c r="L416" s="255"/>
      <c r="M416" s="255"/>
      <c r="N416" s="256"/>
      <c r="O416" s="255"/>
      <c r="P416" s="254"/>
      <c r="Q416" s="256"/>
      <c r="R416" s="256">
        <f t="shared" si="13"/>
        <v>35953320</v>
      </c>
      <c r="S416" s="251"/>
      <c r="T416" s="251" t="s">
        <v>614</v>
      </c>
      <c r="U416" s="251" t="s">
        <v>39</v>
      </c>
    </row>
    <row r="417" spans="1:21" x14ac:dyDescent="0.2">
      <c r="B417" s="251"/>
      <c r="C417" s="251">
        <v>223</v>
      </c>
      <c r="D417" s="252" t="s">
        <v>642</v>
      </c>
      <c r="E417" s="253"/>
      <c r="F417" s="254">
        <v>2400</v>
      </c>
      <c r="G417" s="254">
        <v>45206.86</v>
      </c>
      <c r="H417" s="254">
        <f t="shared" si="14"/>
        <v>108496464</v>
      </c>
      <c r="I417" s="255"/>
      <c r="J417" s="255"/>
      <c r="K417" s="256"/>
      <c r="L417" s="255"/>
      <c r="M417" s="255"/>
      <c r="N417" s="256"/>
      <c r="O417" s="255"/>
      <c r="P417" s="254"/>
      <c r="Q417" s="256"/>
      <c r="R417" s="256">
        <f t="shared" si="13"/>
        <v>108496464</v>
      </c>
      <c r="S417" s="251"/>
      <c r="T417" s="251" t="s">
        <v>614</v>
      </c>
      <c r="U417" s="251" t="s">
        <v>39</v>
      </c>
    </row>
    <row r="418" spans="1:21" x14ac:dyDescent="0.2">
      <c r="B418" s="251"/>
      <c r="C418" s="251">
        <v>223</v>
      </c>
      <c r="D418" s="252" t="s">
        <v>643</v>
      </c>
      <c r="E418" s="253"/>
      <c r="F418" s="254">
        <v>2400</v>
      </c>
      <c r="G418" s="254">
        <v>8983.17</v>
      </c>
      <c r="H418" s="254">
        <f t="shared" si="14"/>
        <v>21559608</v>
      </c>
      <c r="I418" s="255"/>
      <c r="J418" s="255"/>
      <c r="K418" s="256"/>
      <c r="L418" s="255"/>
      <c r="M418" s="255"/>
      <c r="N418" s="256"/>
      <c r="O418" s="255"/>
      <c r="P418" s="254"/>
      <c r="Q418" s="256"/>
      <c r="R418" s="256">
        <f t="shared" si="13"/>
        <v>21559608</v>
      </c>
      <c r="S418" s="251"/>
      <c r="T418" s="251" t="s">
        <v>614</v>
      </c>
      <c r="U418" s="251" t="s">
        <v>39</v>
      </c>
    </row>
    <row r="419" spans="1:21" x14ac:dyDescent="0.2">
      <c r="B419" s="251"/>
      <c r="C419" s="251">
        <v>223</v>
      </c>
      <c r="D419" s="252" t="s">
        <v>644</v>
      </c>
      <c r="E419" s="253"/>
      <c r="F419" s="254">
        <v>2400</v>
      </c>
      <c r="G419" s="254">
        <v>106378.58</v>
      </c>
      <c r="H419" s="254">
        <f t="shared" si="14"/>
        <v>255308592</v>
      </c>
      <c r="I419" s="255"/>
      <c r="J419" s="255"/>
      <c r="K419" s="256"/>
      <c r="L419" s="255"/>
      <c r="M419" s="255"/>
      <c r="N419" s="256"/>
      <c r="O419" s="255"/>
      <c r="P419" s="254"/>
      <c r="Q419" s="256"/>
      <c r="R419" s="256">
        <f t="shared" si="13"/>
        <v>255308592</v>
      </c>
      <c r="S419" s="251"/>
      <c r="T419" s="251" t="s">
        <v>614</v>
      </c>
      <c r="U419" s="251" t="s">
        <v>39</v>
      </c>
    </row>
    <row r="420" spans="1:21" x14ac:dyDescent="0.2">
      <c r="B420" s="251"/>
      <c r="C420" s="251">
        <v>223</v>
      </c>
      <c r="D420" s="252" t="s">
        <v>645</v>
      </c>
      <c r="E420" s="253"/>
      <c r="F420" s="254">
        <v>4800</v>
      </c>
      <c r="G420" s="254">
        <v>6139.21</v>
      </c>
      <c r="H420" s="254">
        <f t="shared" si="14"/>
        <v>29468208</v>
      </c>
      <c r="I420" s="255"/>
      <c r="J420" s="255"/>
      <c r="K420" s="256"/>
      <c r="L420" s="255"/>
      <c r="M420" s="255"/>
      <c r="N420" s="256"/>
      <c r="O420" s="255"/>
      <c r="P420" s="254"/>
      <c r="Q420" s="256"/>
      <c r="R420" s="256">
        <f t="shared" si="13"/>
        <v>29468208</v>
      </c>
      <c r="S420" s="251"/>
      <c r="T420" s="251" t="s">
        <v>614</v>
      </c>
      <c r="U420" s="251" t="s">
        <v>39</v>
      </c>
    </row>
    <row r="421" spans="1:21" x14ac:dyDescent="0.2">
      <c r="B421" s="251"/>
      <c r="C421" s="251">
        <v>223</v>
      </c>
      <c r="D421" s="252" t="s">
        <v>646</v>
      </c>
      <c r="E421" s="253"/>
      <c r="F421" s="254">
        <v>2400</v>
      </c>
      <c r="G421" s="254">
        <v>2884.98</v>
      </c>
      <c r="H421" s="254">
        <f t="shared" si="14"/>
        <v>6923952</v>
      </c>
      <c r="I421" s="255"/>
      <c r="J421" s="255"/>
      <c r="K421" s="256"/>
      <c r="L421" s="255"/>
      <c r="M421" s="255"/>
      <c r="N421" s="256"/>
      <c r="O421" s="255"/>
      <c r="P421" s="254"/>
      <c r="Q421" s="256"/>
      <c r="R421" s="256">
        <f t="shared" si="13"/>
        <v>6923952</v>
      </c>
      <c r="S421" s="251"/>
      <c r="T421" s="251" t="s">
        <v>614</v>
      </c>
      <c r="U421" s="251" t="s">
        <v>39</v>
      </c>
    </row>
    <row r="422" spans="1:21" x14ac:dyDescent="0.2">
      <c r="B422" s="251"/>
      <c r="C422" s="251">
        <v>223</v>
      </c>
      <c r="D422" s="252" t="s">
        <v>647</v>
      </c>
      <c r="E422" s="253"/>
      <c r="F422" s="254">
        <v>2400</v>
      </c>
      <c r="G422" s="254">
        <v>7500.17</v>
      </c>
      <c r="H422" s="254">
        <f t="shared" si="14"/>
        <v>18000408</v>
      </c>
      <c r="I422" s="255"/>
      <c r="J422" s="255"/>
      <c r="K422" s="256"/>
      <c r="L422" s="255"/>
      <c r="M422" s="255"/>
      <c r="N422" s="256"/>
      <c r="O422" s="255"/>
      <c r="P422" s="254"/>
      <c r="Q422" s="256"/>
      <c r="R422" s="256">
        <f t="shared" si="13"/>
        <v>18000408</v>
      </c>
      <c r="S422" s="251"/>
      <c r="T422" s="251" t="s">
        <v>614</v>
      </c>
      <c r="U422" s="251" t="s">
        <v>39</v>
      </c>
    </row>
    <row r="423" spans="1:21" x14ac:dyDescent="0.2">
      <c r="B423" s="251"/>
      <c r="C423" s="251">
        <v>223</v>
      </c>
      <c r="D423" s="252" t="s">
        <v>648</v>
      </c>
      <c r="E423" s="253"/>
      <c r="F423" s="254">
        <v>2400</v>
      </c>
      <c r="G423" s="254">
        <v>2785.86</v>
      </c>
      <c r="H423" s="254">
        <f t="shared" si="14"/>
        <v>6686064</v>
      </c>
      <c r="I423" s="255"/>
      <c r="J423" s="255"/>
      <c r="K423" s="256"/>
      <c r="L423" s="255"/>
      <c r="M423" s="255"/>
      <c r="N423" s="256"/>
      <c r="O423" s="255"/>
      <c r="P423" s="254"/>
      <c r="Q423" s="256"/>
      <c r="R423" s="256">
        <f t="shared" si="13"/>
        <v>6686064</v>
      </c>
      <c r="S423" s="251"/>
      <c r="T423" s="251" t="s">
        <v>614</v>
      </c>
      <c r="U423" s="251" t="s">
        <v>39</v>
      </c>
    </row>
    <row r="424" spans="1:21" x14ac:dyDescent="0.2">
      <c r="B424" s="251"/>
      <c r="C424" s="251">
        <v>223</v>
      </c>
      <c r="D424" s="252" t="s">
        <v>649</v>
      </c>
      <c r="E424" s="253"/>
      <c r="F424" s="254">
        <v>2400</v>
      </c>
      <c r="G424" s="254">
        <v>3611.3</v>
      </c>
      <c r="H424" s="254">
        <f t="shared" si="14"/>
        <v>8667120</v>
      </c>
      <c r="I424" s="255"/>
      <c r="J424" s="255"/>
      <c r="K424" s="256"/>
      <c r="L424" s="255"/>
      <c r="M424" s="255"/>
      <c r="N424" s="256"/>
      <c r="O424" s="255"/>
      <c r="P424" s="254"/>
      <c r="Q424" s="256"/>
      <c r="R424" s="256">
        <f t="shared" si="13"/>
        <v>8667120</v>
      </c>
      <c r="S424" s="251"/>
      <c r="T424" s="251" t="s">
        <v>614</v>
      </c>
      <c r="U424" s="251" t="s">
        <v>39</v>
      </c>
    </row>
    <row r="425" spans="1:21" x14ac:dyDescent="0.2">
      <c r="B425" s="251"/>
      <c r="C425" s="251">
        <v>223</v>
      </c>
      <c r="D425" s="252" t="s">
        <v>650</v>
      </c>
      <c r="E425" s="253"/>
      <c r="F425" s="254">
        <v>2400</v>
      </c>
      <c r="G425" s="254">
        <v>14965</v>
      </c>
      <c r="H425" s="254">
        <f t="shared" si="14"/>
        <v>35916000</v>
      </c>
      <c r="I425" s="255"/>
      <c r="J425" s="255"/>
      <c r="K425" s="256"/>
      <c r="L425" s="255"/>
      <c r="M425" s="255"/>
      <c r="N425" s="256"/>
      <c r="O425" s="255"/>
      <c r="P425" s="254"/>
      <c r="Q425" s="256"/>
      <c r="R425" s="256">
        <f t="shared" si="13"/>
        <v>35916000</v>
      </c>
      <c r="S425" s="251"/>
      <c r="T425" s="251" t="s">
        <v>614</v>
      </c>
      <c r="U425" s="251" t="s">
        <v>39</v>
      </c>
    </row>
    <row r="426" spans="1:21" ht="45" x14ac:dyDescent="0.2">
      <c r="B426" s="251"/>
      <c r="C426" s="251">
        <v>223</v>
      </c>
      <c r="D426" s="252" t="s">
        <v>651</v>
      </c>
      <c r="E426" s="253"/>
      <c r="F426" s="254">
        <v>2279</v>
      </c>
      <c r="G426" s="254">
        <v>122452.83</v>
      </c>
      <c r="H426" s="254">
        <f t="shared" si="14"/>
        <v>279069999.56999999</v>
      </c>
      <c r="I426" s="255"/>
      <c r="J426" s="255"/>
      <c r="K426" s="256"/>
      <c r="L426" s="255"/>
      <c r="M426" s="255"/>
      <c r="N426" s="256"/>
      <c r="O426" s="255"/>
      <c r="P426" s="254"/>
      <c r="Q426" s="256"/>
      <c r="R426" s="256">
        <f t="shared" si="13"/>
        <v>279069999.56999999</v>
      </c>
      <c r="S426" s="251"/>
      <c r="T426" s="251" t="s">
        <v>614</v>
      </c>
      <c r="U426" s="251" t="s">
        <v>39</v>
      </c>
    </row>
    <row r="427" spans="1:21" x14ac:dyDescent="0.2">
      <c r="B427" s="251"/>
      <c r="C427" s="251">
        <v>223</v>
      </c>
      <c r="D427" s="252" t="s">
        <v>652</v>
      </c>
      <c r="E427" s="253"/>
      <c r="F427" s="254">
        <v>618</v>
      </c>
      <c r="G427" s="254">
        <v>85639.4</v>
      </c>
      <c r="H427" s="254">
        <f>+F427*G427+2459.23</f>
        <v>52927608.429999992</v>
      </c>
      <c r="I427" s="255"/>
      <c r="J427" s="255"/>
      <c r="K427" s="256"/>
      <c r="L427" s="255"/>
      <c r="M427" s="255"/>
      <c r="N427" s="256"/>
      <c r="O427" s="255"/>
      <c r="P427" s="254"/>
      <c r="Q427" s="256"/>
      <c r="R427" s="256">
        <f t="shared" si="13"/>
        <v>52927608.429999992</v>
      </c>
      <c r="S427" s="251"/>
      <c r="T427" s="251" t="s">
        <v>614</v>
      </c>
      <c r="U427" s="251" t="s">
        <v>39</v>
      </c>
    </row>
    <row r="428" spans="1:21" ht="15.75" x14ac:dyDescent="0.25">
      <c r="B428" s="251"/>
      <c r="C428" s="251"/>
      <c r="D428" s="276" t="s">
        <v>502</v>
      </c>
      <c r="E428" s="258"/>
      <c r="F428" s="259"/>
      <c r="G428" s="259"/>
      <c r="H428" s="278">
        <f>SUM(H395:H427)</f>
        <v>1120000000</v>
      </c>
      <c r="I428" s="260"/>
      <c r="J428" s="260"/>
      <c r="K428" s="261"/>
      <c r="L428" s="260"/>
      <c r="M428" s="260"/>
      <c r="N428" s="261"/>
      <c r="O428" s="260"/>
      <c r="P428" s="260"/>
      <c r="Q428" s="261"/>
      <c r="R428" s="282">
        <f>SUM(R395:R427)</f>
        <v>1120000000</v>
      </c>
      <c r="S428" s="251"/>
      <c r="T428" s="251"/>
      <c r="U428" s="251"/>
    </row>
    <row r="432" spans="1:21" ht="45" x14ac:dyDescent="0.2">
      <c r="A432" s="233">
        <v>36</v>
      </c>
      <c r="B432" s="234" t="s">
        <v>653</v>
      </c>
      <c r="F432" s="237" t="s">
        <v>475</v>
      </c>
      <c r="I432" s="235" t="s">
        <v>507</v>
      </c>
      <c r="K432" s="290"/>
      <c r="L432" s="235" t="s">
        <v>476</v>
      </c>
      <c r="N432" s="290"/>
      <c r="O432" s="235" t="s">
        <v>478</v>
      </c>
    </row>
    <row r="433" spans="1:21" ht="59.25" customHeight="1" x14ac:dyDescent="0.25">
      <c r="B433" s="246" t="s">
        <v>479</v>
      </c>
      <c r="C433" s="246" t="s">
        <v>480</v>
      </c>
      <c r="D433" s="247" t="s">
        <v>481</v>
      </c>
      <c r="E433" s="246" t="s">
        <v>482</v>
      </c>
      <c r="F433" s="248" t="s">
        <v>483</v>
      </c>
      <c r="G433" s="248" t="s">
        <v>484</v>
      </c>
      <c r="H433" s="248" t="s">
        <v>485</v>
      </c>
      <c r="I433" s="249" t="s">
        <v>483</v>
      </c>
      <c r="J433" s="249" t="s">
        <v>484</v>
      </c>
      <c r="K433" s="250" t="s">
        <v>485</v>
      </c>
      <c r="L433" s="249" t="s">
        <v>483</v>
      </c>
      <c r="M433" s="249" t="s">
        <v>484</v>
      </c>
      <c r="N433" s="250" t="s">
        <v>485</v>
      </c>
      <c r="O433" s="249" t="s">
        <v>483</v>
      </c>
      <c r="P433" s="249" t="s">
        <v>484</v>
      </c>
      <c r="Q433" s="250" t="s">
        <v>485</v>
      </c>
      <c r="R433" s="250" t="s">
        <v>233</v>
      </c>
      <c r="S433" s="246" t="s">
        <v>486</v>
      </c>
      <c r="T433" s="246" t="s">
        <v>487</v>
      </c>
      <c r="U433" s="246" t="s">
        <v>488</v>
      </c>
    </row>
    <row r="434" spans="1:21" ht="33.75" customHeight="1" x14ac:dyDescent="0.2">
      <c r="A434" s="233" t="s">
        <v>654</v>
      </c>
      <c r="B434" s="251"/>
      <c r="C434" s="251">
        <v>224</v>
      </c>
      <c r="D434" s="252" t="s">
        <v>66</v>
      </c>
      <c r="E434" s="253"/>
      <c r="F434" s="254"/>
      <c r="G434" s="254"/>
      <c r="H434" s="321">
        <v>496869600</v>
      </c>
      <c r="I434" s="255"/>
      <c r="J434" s="255"/>
      <c r="K434" s="256"/>
      <c r="L434" s="255"/>
      <c r="M434" s="255"/>
      <c r="N434" s="256"/>
      <c r="O434" s="255">
        <v>1</v>
      </c>
      <c r="P434" s="254"/>
      <c r="Q434" s="256"/>
      <c r="R434" s="256">
        <f>+Q434+N434+K434+H434</f>
        <v>496869600</v>
      </c>
      <c r="S434" s="251"/>
      <c r="T434" s="251" t="s">
        <v>614</v>
      </c>
      <c r="U434" s="251" t="s">
        <v>39</v>
      </c>
    </row>
    <row r="435" spans="1:21" x14ac:dyDescent="0.2">
      <c r="B435" s="251"/>
      <c r="C435" s="251">
        <v>224</v>
      </c>
      <c r="D435" s="252" t="s">
        <v>655</v>
      </c>
      <c r="E435" s="253"/>
      <c r="F435" s="254"/>
      <c r="G435" s="256"/>
      <c r="H435" s="254"/>
      <c r="I435" s="255"/>
      <c r="J435" s="255"/>
      <c r="K435" s="256"/>
      <c r="L435" s="255"/>
      <c r="M435" s="255"/>
      <c r="N435" s="256"/>
      <c r="O435" s="255"/>
      <c r="P435" s="254"/>
      <c r="Q435" s="256"/>
      <c r="R435" s="256"/>
      <c r="S435" s="251"/>
      <c r="T435" s="251" t="s">
        <v>614</v>
      </c>
      <c r="U435" s="251" t="s">
        <v>39</v>
      </c>
    </row>
    <row r="436" spans="1:21" x14ac:dyDescent="0.2">
      <c r="B436" s="251"/>
      <c r="C436" s="251">
        <v>224</v>
      </c>
      <c r="D436" s="252" t="s">
        <v>656</v>
      </c>
      <c r="E436" s="253"/>
      <c r="F436" s="254"/>
      <c r="G436" s="256"/>
      <c r="H436" s="254"/>
      <c r="I436" s="255"/>
      <c r="J436" s="255"/>
      <c r="K436" s="256"/>
      <c r="L436" s="255"/>
      <c r="M436" s="255"/>
      <c r="N436" s="256"/>
      <c r="O436" s="255"/>
      <c r="P436" s="254"/>
      <c r="Q436" s="256"/>
      <c r="R436" s="256"/>
      <c r="S436" s="251"/>
      <c r="T436" s="251" t="s">
        <v>614</v>
      </c>
      <c r="U436" s="251" t="s">
        <v>39</v>
      </c>
    </row>
    <row r="437" spans="1:21" x14ac:dyDescent="0.2">
      <c r="B437" s="251"/>
      <c r="C437" s="251">
        <v>224</v>
      </c>
      <c r="D437" s="252" t="s">
        <v>657</v>
      </c>
      <c r="E437" s="253"/>
      <c r="F437" s="254"/>
      <c r="G437" s="256"/>
      <c r="H437" s="254"/>
      <c r="I437" s="255"/>
      <c r="J437" s="255"/>
      <c r="K437" s="256"/>
      <c r="L437" s="255"/>
      <c r="M437" s="255"/>
      <c r="N437" s="256"/>
      <c r="O437" s="255"/>
      <c r="P437" s="254"/>
      <c r="Q437" s="256"/>
      <c r="R437" s="256"/>
      <c r="S437" s="251"/>
      <c r="T437" s="251" t="s">
        <v>614</v>
      </c>
      <c r="U437" s="251" t="s">
        <v>39</v>
      </c>
    </row>
    <row r="438" spans="1:21" x14ac:dyDescent="0.2">
      <c r="B438" s="251"/>
      <c r="C438" s="251">
        <v>224</v>
      </c>
      <c r="D438" s="252" t="s">
        <v>658</v>
      </c>
      <c r="E438" s="253"/>
      <c r="F438" s="254"/>
      <c r="G438" s="254"/>
      <c r="H438" s="254"/>
      <c r="I438" s="255"/>
      <c r="J438" s="255"/>
      <c r="K438" s="256"/>
      <c r="L438" s="255"/>
      <c r="M438" s="255"/>
      <c r="N438" s="256"/>
      <c r="O438" s="255"/>
      <c r="P438" s="254"/>
      <c r="Q438" s="256"/>
      <c r="R438" s="256"/>
      <c r="S438" s="251"/>
      <c r="T438" s="251"/>
      <c r="U438" s="251"/>
    </row>
    <row r="439" spans="1:21" ht="15.75" x14ac:dyDescent="0.25">
      <c r="B439" s="251"/>
      <c r="C439" s="251"/>
      <c r="D439" s="276" t="s">
        <v>502</v>
      </c>
      <c r="E439" s="258"/>
      <c r="F439" s="259"/>
      <c r="G439" s="259"/>
      <c r="H439" s="278">
        <f>SUM(H434:H438)</f>
        <v>496869600</v>
      </c>
      <c r="I439" s="260"/>
      <c r="J439" s="260"/>
      <c r="K439" s="261"/>
      <c r="L439" s="260"/>
      <c r="M439" s="260"/>
      <c r="N439" s="261"/>
      <c r="O439" s="260"/>
      <c r="P439" s="260"/>
      <c r="Q439" s="261"/>
      <c r="R439" s="256" t="e">
        <f>SUM(#REF!)</f>
        <v>#REF!</v>
      </c>
      <c r="S439" s="251"/>
      <c r="T439" s="251"/>
      <c r="U439" s="251"/>
    </row>
    <row r="442" spans="1:21" ht="45" x14ac:dyDescent="0.2">
      <c r="A442" s="233">
        <v>37</v>
      </c>
      <c r="B442" s="234" t="s">
        <v>653</v>
      </c>
      <c r="F442" s="237" t="s">
        <v>475</v>
      </c>
      <c r="I442" s="235" t="s">
        <v>507</v>
      </c>
      <c r="K442" s="290"/>
      <c r="L442" s="235" t="s">
        <v>476</v>
      </c>
      <c r="N442" s="290"/>
      <c r="O442" s="235" t="s">
        <v>478</v>
      </c>
    </row>
    <row r="443" spans="1:21" ht="59.25" customHeight="1" x14ac:dyDescent="0.25">
      <c r="B443" s="246" t="s">
        <v>479</v>
      </c>
      <c r="C443" s="246" t="s">
        <v>480</v>
      </c>
      <c r="D443" s="247" t="s">
        <v>481</v>
      </c>
      <c r="E443" s="246" t="s">
        <v>482</v>
      </c>
      <c r="F443" s="248" t="s">
        <v>483</v>
      </c>
      <c r="G443" s="248" t="s">
        <v>484</v>
      </c>
      <c r="H443" s="248" t="s">
        <v>485</v>
      </c>
      <c r="I443" s="249" t="s">
        <v>483</v>
      </c>
      <c r="J443" s="249" t="s">
        <v>484</v>
      </c>
      <c r="K443" s="250" t="s">
        <v>485</v>
      </c>
      <c r="L443" s="249" t="s">
        <v>483</v>
      </c>
      <c r="M443" s="249" t="s">
        <v>484</v>
      </c>
      <c r="N443" s="250" t="s">
        <v>485</v>
      </c>
      <c r="O443" s="249" t="s">
        <v>483</v>
      </c>
      <c r="P443" s="249" t="s">
        <v>484</v>
      </c>
      <c r="Q443" s="250" t="s">
        <v>485</v>
      </c>
      <c r="R443" s="250" t="s">
        <v>233</v>
      </c>
      <c r="S443" s="246" t="s">
        <v>486</v>
      </c>
      <c r="T443" s="246" t="s">
        <v>487</v>
      </c>
      <c r="U443" s="246" t="s">
        <v>488</v>
      </c>
    </row>
    <row r="444" spans="1:21" ht="33.75" customHeight="1" x14ac:dyDescent="0.2">
      <c r="A444" s="233" t="s">
        <v>654</v>
      </c>
      <c r="B444" s="251"/>
      <c r="C444" s="251">
        <v>224</v>
      </c>
      <c r="D444" s="252" t="s">
        <v>66</v>
      </c>
      <c r="E444" s="253"/>
      <c r="F444" s="254"/>
      <c r="G444" s="254"/>
      <c r="H444" s="321">
        <v>496869600</v>
      </c>
      <c r="I444" s="255"/>
      <c r="J444" s="255"/>
      <c r="K444" s="256"/>
      <c r="L444" s="255"/>
      <c r="M444" s="255"/>
      <c r="N444" s="256"/>
      <c r="O444" s="255">
        <v>1</v>
      </c>
      <c r="P444" s="254"/>
      <c r="Q444" s="256"/>
      <c r="R444" s="256">
        <f>+Q444+N444+K444+H444</f>
        <v>496869600</v>
      </c>
      <c r="S444" s="251"/>
      <c r="T444" s="251" t="s">
        <v>614</v>
      </c>
      <c r="U444" s="251" t="s">
        <v>39</v>
      </c>
    </row>
    <row r="445" spans="1:21" x14ac:dyDescent="0.2">
      <c r="B445" s="251"/>
      <c r="C445" s="251">
        <v>224</v>
      </c>
      <c r="D445" s="252" t="s">
        <v>655</v>
      </c>
      <c r="E445" s="253"/>
      <c r="F445" s="254"/>
      <c r="G445" s="256"/>
      <c r="H445" s="254"/>
      <c r="I445" s="255"/>
      <c r="J445" s="255"/>
      <c r="K445" s="256"/>
      <c r="L445" s="255"/>
      <c r="M445" s="255"/>
      <c r="N445" s="256"/>
      <c r="O445" s="255"/>
      <c r="P445" s="254"/>
      <c r="Q445" s="256"/>
      <c r="R445" s="256"/>
      <c r="S445" s="251"/>
      <c r="T445" s="251" t="s">
        <v>614</v>
      </c>
      <c r="U445" s="251" t="s">
        <v>39</v>
      </c>
    </row>
    <row r="446" spans="1:21" x14ac:dyDescent="0.2">
      <c r="B446" s="251"/>
      <c r="C446" s="251">
        <v>224</v>
      </c>
      <c r="D446" s="252" t="s">
        <v>656</v>
      </c>
      <c r="E446" s="253"/>
      <c r="F446" s="254"/>
      <c r="G446" s="256"/>
      <c r="H446" s="254"/>
      <c r="I446" s="255"/>
      <c r="J446" s="255"/>
      <c r="K446" s="256"/>
      <c r="L446" s="255"/>
      <c r="M446" s="255"/>
      <c r="N446" s="256"/>
      <c r="O446" s="255"/>
      <c r="P446" s="254"/>
      <c r="Q446" s="256"/>
      <c r="R446" s="256"/>
      <c r="S446" s="251"/>
      <c r="T446" s="251" t="s">
        <v>614</v>
      </c>
      <c r="U446" s="251" t="s">
        <v>39</v>
      </c>
    </row>
    <row r="447" spans="1:21" x14ac:dyDescent="0.2">
      <c r="B447" s="251"/>
      <c r="C447" s="251">
        <v>224</v>
      </c>
      <c r="D447" s="252" t="s">
        <v>657</v>
      </c>
      <c r="E447" s="253"/>
      <c r="F447" s="254"/>
      <c r="G447" s="256"/>
      <c r="H447" s="254"/>
      <c r="I447" s="255"/>
      <c r="J447" s="255"/>
      <c r="K447" s="256"/>
      <c r="L447" s="255"/>
      <c r="M447" s="255"/>
      <c r="N447" s="256"/>
      <c r="O447" s="255"/>
      <c r="P447" s="254"/>
      <c r="Q447" s="256"/>
      <c r="R447" s="256"/>
      <c r="S447" s="251"/>
      <c r="T447" s="251" t="s">
        <v>614</v>
      </c>
      <c r="U447" s="251" t="s">
        <v>39</v>
      </c>
    </row>
    <row r="448" spans="1:21" x14ac:dyDescent="0.2">
      <c r="B448" s="251"/>
      <c r="C448" s="251">
        <v>224</v>
      </c>
      <c r="D448" s="252" t="s">
        <v>658</v>
      </c>
      <c r="E448" s="253"/>
      <c r="F448" s="254"/>
      <c r="G448" s="254"/>
      <c r="H448" s="254"/>
      <c r="I448" s="255"/>
      <c r="J448" s="255"/>
      <c r="K448" s="256"/>
      <c r="L448" s="255"/>
      <c r="M448" s="255"/>
      <c r="N448" s="256"/>
      <c r="O448" s="255"/>
      <c r="P448" s="254"/>
      <c r="Q448" s="256"/>
      <c r="R448" s="256"/>
      <c r="S448" s="251"/>
      <c r="T448" s="251"/>
      <c r="U448" s="251"/>
    </row>
    <row r="449" spans="1:21" ht="15.75" x14ac:dyDescent="0.25">
      <c r="B449" s="251"/>
      <c r="C449" s="251"/>
      <c r="D449" s="276" t="s">
        <v>502</v>
      </c>
      <c r="E449" s="258"/>
      <c r="F449" s="259"/>
      <c r="G449" s="259"/>
      <c r="H449" s="278">
        <f>SUM(H444:H448)</f>
        <v>496869600</v>
      </c>
      <c r="I449" s="260"/>
      <c r="J449" s="260"/>
      <c r="K449" s="261"/>
      <c r="L449" s="260"/>
      <c r="M449" s="260"/>
      <c r="N449" s="261"/>
      <c r="O449" s="260"/>
      <c r="P449" s="260"/>
      <c r="Q449" s="261"/>
      <c r="R449" s="256" t="e">
        <f>SUM(#REF!)</f>
        <v>#REF!</v>
      </c>
      <c r="S449" s="251"/>
      <c r="T449" s="251"/>
      <c r="U449" s="251"/>
    </row>
    <row r="452" spans="1:21" ht="45" x14ac:dyDescent="0.2">
      <c r="A452" s="233">
        <v>38</v>
      </c>
      <c r="B452" s="234" t="s">
        <v>653</v>
      </c>
      <c r="F452" s="237" t="s">
        <v>475</v>
      </c>
      <c r="I452" s="235" t="s">
        <v>507</v>
      </c>
      <c r="K452" s="290"/>
      <c r="L452" s="235" t="s">
        <v>476</v>
      </c>
      <c r="N452" s="290"/>
      <c r="O452" s="235" t="s">
        <v>478</v>
      </c>
    </row>
    <row r="453" spans="1:21" ht="59.25" customHeight="1" x14ac:dyDescent="0.25">
      <c r="B453" s="246" t="s">
        <v>479</v>
      </c>
      <c r="C453" s="246" t="s">
        <v>480</v>
      </c>
      <c r="D453" s="247" t="s">
        <v>481</v>
      </c>
      <c r="E453" s="246" t="s">
        <v>482</v>
      </c>
      <c r="F453" s="248" t="s">
        <v>483</v>
      </c>
      <c r="G453" s="248" t="s">
        <v>484</v>
      </c>
      <c r="H453" s="248" t="s">
        <v>485</v>
      </c>
      <c r="I453" s="249" t="s">
        <v>483</v>
      </c>
      <c r="J453" s="249" t="s">
        <v>484</v>
      </c>
      <c r="K453" s="250" t="s">
        <v>485</v>
      </c>
      <c r="L453" s="249" t="s">
        <v>483</v>
      </c>
      <c r="M453" s="249" t="s">
        <v>484</v>
      </c>
      <c r="N453" s="250" t="s">
        <v>485</v>
      </c>
      <c r="O453" s="249" t="s">
        <v>483</v>
      </c>
      <c r="P453" s="249" t="s">
        <v>484</v>
      </c>
      <c r="Q453" s="250" t="s">
        <v>485</v>
      </c>
      <c r="R453" s="250" t="s">
        <v>233</v>
      </c>
      <c r="S453" s="246" t="s">
        <v>486</v>
      </c>
      <c r="T453" s="246" t="s">
        <v>487</v>
      </c>
      <c r="U453" s="246" t="s">
        <v>488</v>
      </c>
    </row>
    <row r="454" spans="1:21" ht="33.75" customHeight="1" x14ac:dyDescent="0.2">
      <c r="A454" s="233" t="s">
        <v>654</v>
      </c>
      <c r="B454" s="251"/>
      <c r="C454" s="251">
        <v>224</v>
      </c>
      <c r="D454" s="252" t="s">
        <v>66</v>
      </c>
      <c r="E454" s="253"/>
      <c r="F454" s="254"/>
      <c r="G454" s="254"/>
      <c r="H454" s="321">
        <v>496869600</v>
      </c>
      <c r="I454" s="255"/>
      <c r="J454" s="255"/>
      <c r="K454" s="256"/>
      <c r="L454" s="255"/>
      <c r="M454" s="255"/>
      <c r="N454" s="256"/>
      <c r="O454" s="255">
        <v>1</v>
      </c>
      <c r="P454" s="254"/>
      <c r="Q454" s="256"/>
      <c r="R454" s="256">
        <f>+Q454+N454+K454+H454</f>
        <v>496869600</v>
      </c>
      <c r="S454" s="251"/>
      <c r="T454" s="251" t="s">
        <v>614</v>
      </c>
      <c r="U454" s="251" t="s">
        <v>39</v>
      </c>
    </row>
    <row r="455" spans="1:21" x14ac:dyDescent="0.2">
      <c r="B455" s="251"/>
      <c r="C455" s="251">
        <v>224</v>
      </c>
      <c r="D455" s="252" t="s">
        <v>655</v>
      </c>
      <c r="E455" s="253"/>
      <c r="F455" s="254"/>
      <c r="G455" s="256"/>
      <c r="H455" s="254"/>
      <c r="I455" s="255"/>
      <c r="J455" s="255"/>
      <c r="K455" s="256"/>
      <c r="L455" s="255"/>
      <c r="M455" s="255"/>
      <c r="N455" s="256"/>
      <c r="O455" s="255"/>
      <c r="P455" s="254"/>
      <c r="Q455" s="256"/>
      <c r="R455" s="256"/>
      <c r="S455" s="251"/>
      <c r="T455" s="251" t="s">
        <v>614</v>
      </c>
      <c r="U455" s="251" t="s">
        <v>39</v>
      </c>
    </row>
    <row r="456" spans="1:21" x14ac:dyDescent="0.2">
      <c r="B456" s="251"/>
      <c r="C456" s="251">
        <v>224</v>
      </c>
      <c r="D456" s="252" t="s">
        <v>656</v>
      </c>
      <c r="E456" s="253"/>
      <c r="F456" s="254"/>
      <c r="G456" s="256"/>
      <c r="H456" s="254"/>
      <c r="I456" s="255"/>
      <c r="J456" s="255"/>
      <c r="K456" s="256"/>
      <c r="L456" s="255"/>
      <c r="M456" s="255"/>
      <c r="N456" s="256"/>
      <c r="O456" s="255"/>
      <c r="P456" s="254"/>
      <c r="Q456" s="256"/>
      <c r="R456" s="256"/>
      <c r="S456" s="251"/>
      <c r="T456" s="251" t="s">
        <v>614</v>
      </c>
      <c r="U456" s="251" t="s">
        <v>39</v>
      </c>
    </row>
    <row r="457" spans="1:21" x14ac:dyDescent="0.2">
      <c r="B457" s="251"/>
      <c r="C457" s="251">
        <v>224</v>
      </c>
      <c r="D457" s="252" t="s">
        <v>657</v>
      </c>
      <c r="E457" s="253"/>
      <c r="F457" s="254"/>
      <c r="G457" s="256"/>
      <c r="H457" s="254"/>
      <c r="I457" s="255"/>
      <c r="J457" s="255"/>
      <c r="K457" s="256"/>
      <c r="L457" s="255"/>
      <c r="M457" s="255"/>
      <c r="N457" s="256"/>
      <c r="O457" s="255"/>
      <c r="P457" s="254"/>
      <c r="Q457" s="256"/>
      <c r="R457" s="256"/>
      <c r="S457" s="251"/>
      <c r="T457" s="251" t="s">
        <v>614</v>
      </c>
      <c r="U457" s="251" t="s">
        <v>39</v>
      </c>
    </row>
    <row r="458" spans="1:21" x14ac:dyDescent="0.2">
      <c r="B458" s="251"/>
      <c r="C458" s="251">
        <v>224</v>
      </c>
      <c r="D458" s="252" t="s">
        <v>658</v>
      </c>
      <c r="E458" s="253"/>
      <c r="F458" s="254"/>
      <c r="G458" s="254"/>
      <c r="H458" s="254"/>
      <c r="I458" s="255"/>
      <c r="J458" s="255"/>
      <c r="K458" s="256"/>
      <c r="L458" s="255"/>
      <c r="M458" s="255"/>
      <c r="N458" s="256"/>
      <c r="O458" s="255"/>
      <c r="P458" s="254"/>
      <c r="Q458" s="256"/>
      <c r="R458" s="256"/>
      <c r="S458" s="251"/>
      <c r="T458" s="251"/>
      <c r="U458" s="251"/>
    </row>
    <row r="459" spans="1:21" ht="15.75" x14ac:dyDescent="0.25">
      <c r="B459" s="251"/>
      <c r="C459" s="251"/>
      <c r="D459" s="276" t="s">
        <v>502</v>
      </c>
      <c r="E459" s="258"/>
      <c r="F459" s="259"/>
      <c r="G459" s="259"/>
      <c r="H459" s="278">
        <f>SUM(H454:H458)</f>
        <v>496869600</v>
      </c>
      <c r="I459" s="260"/>
      <c r="J459" s="260"/>
      <c r="K459" s="261"/>
      <c r="L459" s="260"/>
      <c r="M459" s="260"/>
      <c r="N459" s="261"/>
      <c r="O459" s="260"/>
      <c r="P459" s="260"/>
      <c r="Q459" s="261"/>
      <c r="R459" s="256" t="e">
        <f>SUM(#REF!)</f>
        <v>#REF!</v>
      </c>
      <c r="S459" s="251"/>
      <c r="T459" s="251"/>
      <c r="U459" s="251"/>
    </row>
    <row r="462" spans="1:21" ht="45" x14ac:dyDescent="0.2">
      <c r="A462" s="233">
        <v>39</v>
      </c>
      <c r="B462" s="234" t="s">
        <v>653</v>
      </c>
      <c r="F462" s="237" t="s">
        <v>475</v>
      </c>
      <c r="I462" s="235" t="s">
        <v>507</v>
      </c>
      <c r="K462" s="290"/>
      <c r="L462" s="235" t="s">
        <v>476</v>
      </c>
      <c r="N462" s="290"/>
      <c r="O462" s="235" t="s">
        <v>478</v>
      </c>
    </row>
    <row r="463" spans="1:21" ht="59.25" customHeight="1" x14ac:dyDescent="0.25">
      <c r="B463" s="246" t="s">
        <v>479</v>
      </c>
      <c r="C463" s="246" t="s">
        <v>480</v>
      </c>
      <c r="D463" s="247" t="s">
        <v>481</v>
      </c>
      <c r="E463" s="246" t="s">
        <v>482</v>
      </c>
      <c r="F463" s="248" t="s">
        <v>483</v>
      </c>
      <c r="G463" s="248" t="s">
        <v>484</v>
      </c>
      <c r="H463" s="248" t="s">
        <v>485</v>
      </c>
      <c r="I463" s="249" t="s">
        <v>483</v>
      </c>
      <c r="J463" s="249" t="s">
        <v>484</v>
      </c>
      <c r="K463" s="250" t="s">
        <v>485</v>
      </c>
      <c r="L463" s="249" t="s">
        <v>483</v>
      </c>
      <c r="M463" s="249" t="s">
        <v>484</v>
      </c>
      <c r="N463" s="250" t="s">
        <v>485</v>
      </c>
      <c r="O463" s="249" t="s">
        <v>483</v>
      </c>
      <c r="P463" s="249" t="s">
        <v>484</v>
      </c>
      <c r="Q463" s="250" t="s">
        <v>485</v>
      </c>
      <c r="R463" s="250" t="s">
        <v>233</v>
      </c>
      <c r="S463" s="246" t="s">
        <v>486</v>
      </c>
      <c r="T463" s="246" t="s">
        <v>487</v>
      </c>
      <c r="U463" s="246" t="s">
        <v>488</v>
      </c>
    </row>
    <row r="464" spans="1:21" ht="33.75" customHeight="1" x14ac:dyDescent="0.2">
      <c r="A464" s="233" t="s">
        <v>654</v>
      </c>
      <c r="B464" s="251"/>
      <c r="C464" s="251">
        <v>224</v>
      </c>
      <c r="D464" s="252" t="s">
        <v>66</v>
      </c>
      <c r="E464" s="253"/>
      <c r="F464" s="254"/>
      <c r="G464" s="254"/>
      <c r="H464" s="321">
        <v>495391200</v>
      </c>
      <c r="I464" s="255"/>
      <c r="J464" s="255"/>
      <c r="K464" s="256"/>
      <c r="L464" s="255"/>
      <c r="M464" s="255"/>
      <c r="N464" s="256"/>
      <c r="O464" s="255">
        <v>1</v>
      </c>
      <c r="P464" s="254"/>
      <c r="Q464" s="256"/>
      <c r="R464" s="256">
        <f>+Q464+N464+K464+H464</f>
        <v>495391200</v>
      </c>
      <c r="S464" s="251"/>
      <c r="T464" s="251" t="s">
        <v>614</v>
      </c>
      <c r="U464" s="251" t="s">
        <v>39</v>
      </c>
    </row>
    <row r="465" spans="1:21" x14ac:dyDescent="0.2">
      <c r="B465" s="251"/>
      <c r="C465" s="251">
        <v>224</v>
      </c>
      <c r="D465" s="252" t="s">
        <v>655</v>
      </c>
      <c r="E465" s="253"/>
      <c r="F465" s="254"/>
      <c r="G465" s="256"/>
      <c r="H465" s="254"/>
      <c r="I465" s="255"/>
      <c r="J465" s="255"/>
      <c r="K465" s="256"/>
      <c r="L465" s="255"/>
      <c r="M465" s="255"/>
      <c r="N465" s="256"/>
      <c r="O465" s="255"/>
      <c r="P465" s="254"/>
      <c r="Q465" s="256"/>
      <c r="R465" s="256"/>
      <c r="S465" s="251"/>
      <c r="T465" s="251" t="s">
        <v>614</v>
      </c>
      <c r="U465" s="251" t="s">
        <v>39</v>
      </c>
    </row>
    <row r="466" spans="1:21" x14ac:dyDescent="0.2">
      <c r="B466" s="251"/>
      <c r="C466" s="251">
        <v>224</v>
      </c>
      <c r="D466" s="252" t="s">
        <v>656</v>
      </c>
      <c r="E466" s="253"/>
      <c r="F466" s="254"/>
      <c r="G466" s="256"/>
      <c r="H466" s="254"/>
      <c r="I466" s="255"/>
      <c r="J466" s="255"/>
      <c r="K466" s="256"/>
      <c r="L466" s="255"/>
      <c r="M466" s="255"/>
      <c r="N466" s="256"/>
      <c r="O466" s="255"/>
      <c r="P466" s="254"/>
      <c r="Q466" s="256"/>
      <c r="R466" s="256"/>
      <c r="S466" s="251"/>
      <c r="T466" s="251" t="s">
        <v>614</v>
      </c>
      <c r="U466" s="251" t="s">
        <v>39</v>
      </c>
    </row>
    <row r="467" spans="1:21" x14ac:dyDescent="0.2">
      <c r="B467" s="251"/>
      <c r="C467" s="251">
        <v>224</v>
      </c>
      <c r="D467" s="252" t="s">
        <v>657</v>
      </c>
      <c r="E467" s="253"/>
      <c r="F467" s="254"/>
      <c r="G467" s="256"/>
      <c r="H467" s="254"/>
      <c r="I467" s="255"/>
      <c r="J467" s="255"/>
      <c r="K467" s="256"/>
      <c r="L467" s="255"/>
      <c r="M467" s="255"/>
      <c r="N467" s="256"/>
      <c r="O467" s="255"/>
      <c r="P467" s="254"/>
      <c r="Q467" s="256"/>
      <c r="R467" s="256"/>
      <c r="S467" s="251"/>
      <c r="T467" s="251" t="s">
        <v>614</v>
      </c>
      <c r="U467" s="251" t="s">
        <v>39</v>
      </c>
    </row>
    <row r="468" spans="1:21" x14ac:dyDescent="0.2">
      <c r="B468" s="251"/>
      <c r="C468" s="251">
        <v>224</v>
      </c>
      <c r="D468" s="252" t="s">
        <v>658</v>
      </c>
      <c r="E468" s="253"/>
      <c r="F468" s="254"/>
      <c r="G468" s="254"/>
      <c r="H468" s="254"/>
      <c r="I468" s="255"/>
      <c r="J468" s="255"/>
      <c r="K468" s="256"/>
      <c r="L468" s="255"/>
      <c r="M468" s="255"/>
      <c r="N468" s="256"/>
      <c r="O468" s="255"/>
      <c r="P468" s="254"/>
      <c r="Q468" s="256"/>
      <c r="R468" s="256"/>
      <c r="S468" s="251"/>
      <c r="T468" s="251"/>
      <c r="U468" s="251"/>
    </row>
    <row r="469" spans="1:21" ht="15.75" x14ac:dyDescent="0.25">
      <c r="B469" s="251"/>
      <c r="C469" s="251"/>
      <c r="D469" s="276" t="s">
        <v>502</v>
      </c>
      <c r="E469" s="258"/>
      <c r="F469" s="259"/>
      <c r="G469" s="259"/>
      <c r="H469" s="278">
        <f>SUM(H464:H468)</f>
        <v>495391200</v>
      </c>
      <c r="I469" s="260"/>
      <c r="J469" s="260"/>
      <c r="K469" s="261"/>
      <c r="L469" s="260"/>
      <c r="M469" s="260"/>
      <c r="N469" s="261"/>
      <c r="O469" s="260"/>
      <c r="P469" s="260"/>
      <c r="Q469" s="261"/>
      <c r="R469" s="256" t="e">
        <f>SUM(#REF!)</f>
        <v>#REF!</v>
      </c>
      <c r="S469" s="251"/>
      <c r="T469" s="251"/>
      <c r="U469" s="251"/>
    </row>
    <row r="472" spans="1:21" ht="30" x14ac:dyDescent="0.2">
      <c r="A472" s="233">
        <v>40</v>
      </c>
      <c r="B472" s="234" t="s">
        <v>124</v>
      </c>
      <c r="F472" s="237" t="s">
        <v>475</v>
      </c>
      <c r="I472" s="235" t="s">
        <v>507</v>
      </c>
      <c r="K472" s="290"/>
      <c r="L472" s="235" t="s">
        <v>476</v>
      </c>
      <c r="N472" s="290"/>
      <c r="O472" s="235" t="s">
        <v>478</v>
      </c>
    </row>
    <row r="473" spans="1:21" ht="59.25" customHeight="1" x14ac:dyDescent="0.25">
      <c r="B473" s="246" t="s">
        <v>479</v>
      </c>
      <c r="C473" s="246" t="s">
        <v>480</v>
      </c>
      <c r="D473" s="247" t="s">
        <v>481</v>
      </c>
      <c r="E473" s="246" t="s">
        <v>482</v>
      </c>
      <c r="F473" s="248" t="s">
        <v>483</v>
      </c>
      <c r="G473" s="248" t="s">
        <v>484</v>
      </c>
      <c r="H473" s="248" t="s">
        <v>485</v>
      </c>
      <c r="I473" s="249" t="s">
        <v>483</v>
      </c>
      <c r="J473" s="249" t="s">
        <v>484</v>
      </c>
      <c r="K473" s="250" t="s">
        <v>485</v>
      </c>
      <c r="L473" s="249" t="s">
        <v>483</v>
      </c>
      <c r="M473" s="249" t="s">
        <v>484</v>
      </c>
      <c r="N473" s="250" t="s">
        <v>485</v>
      </c>
      <c r="O473" s="249" t="s">
        <v>483</v>
      </c>
      <c r="P473" s="249" t="s">
        <v>484</v>
      </c>
      <c r="Q473" s="250" t="s">
        <v>485</v>
      </c>
      <c r="R473" s="250" t="s">
        <v>233</v>
      </c>
      <c r="S473" s="246" t="s">
        <v>486</v>
      </c>
      <c r="T473" s="246" t="s">
        <v>487</v>
      </c>
      <c r="U473" s="246" t="s">
        <v>488</v>
      </c>
    </row>
    <row r="474" spans="1:21" ht="91.5" customHeight="1" x14ac:dyDescent="0.2">
      <c r="B474" s="251"/>
      <c r="C474" s="251">
        <v>378</v>
      </c>
      <c r="D474" s="291" t="s">
        <v>124</v>
      </c>
      <c r="E474" s="258"/>
      <c r="F474" s="259"/>
      <c r="G474" s="259"/>
      <c r="H474" s="237">
        <v>500000000</v>
      </c>
      <c r="I474" s="272"/>
      <c r="J474" s="272"/>
      <c r="K474" s="273"/>
      <c r="L474" s="272"/>
      <c r="M474" s="272"/>
      <c r="N474" s="273"/>
      <c r="O474" s="272"/>
      <c r="P474" s="259"/>
      <c r="Q474" s="273"/>
      <c r="R474" s="256">
        <f>+H474+K474+N474+Q474</f>
        <v>500000000</v>
      </c>
      <c r="S474" s="251"/>
      <c r="T474" s="251" t="s">
        <v>494</v>
      </c>
      <c r="U474" s="257" t="s">
        <v>125</v>
      </c>
    </row>
    <row r="475" spans="1:21" x14ac:dyDescent="0.2">
      <c r="B475" s="251"/>
      <c r="C475" s="251"/>
      <c r="D475" s="291"/>
      <c r="E475" s="271"/>
      <c r="F475" s="259"/>
      <c r="G475" s="259"/>
      <c r="H475" s="259"/>
      <c r="I475" s="272"/>
      <c r="J475" s="272"/>
      <c r="K475" s="273"/>
      <c r="L475" s="272"/>
      <c r="M475" s="272"/>
      <c r="N475" s="273"/>
      <c r="O475" s="272"/>
      <c r="P475" s="259"/>
      <c r="Q475" s="273"/>
      <c r="R475" s="256"/>
      <c r="S475" s="251"/>
      <c r="T475" s="251"/>
      <c r="U475" s="251"/>
    </row>
    <row r="476" spans="1:21" x14ac:dyDescent="0.2">
      <c r="B476" s="251"/>
      <c r="C476" s="251"/>
      <c r="D476" s="252"/>
      <c r="E476" s="258"/>
      <c r="F476" s="259"/>
      <c r="G476" s="259"/>
      <c r="H476" s="259">
        <f>SUM(H474:H474)</f>
        <v>500000000</v>
      </c>
      <c r="I476" s="272"/>
      <c r="J476" s="272"/>
      <c r="K476" s="261">
        <f>SUM(K474:K474)</f>
        <v>0</v>
      </c>
      <c r="L476" s="272"/>
      <c r="M476" s="272"/>
      <c r="N476" s="261">
        <f>SUM(N474:N474)</f>
        <v>0</v>
      </c>
      <c r="O476" s="272"/>
      <c r="P476" s="259"/>
      <c r="Q476" s="261">
        <f>SUM(Q474:Q474)</f>
        <v>0</v>
      </c>
      <c r="R476" s="256">
        <f>+Q476+N476+K476+H476</f>
        <v>500000000</v>
      </c>
      <c r="S476" s="251"/>
      <c r="T476" s="251"/>
      <c r="U476" s="251"/>
    </row>
    <row r="482" spans="1:21" ht="60" x14ac:dyDescent="0.2">
      <c r="A482" s="233">
        <v>41</v>
      </c>
      <c r="B482" s="234" t="s">
        <v>659</v>
      </c>
      <c r="F482" s="237" t="s">
        <v>475</v>
      </c>
      <c r="I482" s="235" t="s">
        <v>507</v>
      </c>
      <c r="K482" s="290"/>
      <c r="L482" s="235" t="s">
        <v>476</v>
      </c>
      <c r="N482" s="290"/>
      <c r="O482" s="235" t="s">
        <v>478</v>
      </c>
    </row>
    <row r="483" spans="1:21" ht="59.25" customHeight="1" x14ac:dyDescent="0.25">
      <c r="B483" s="246" t="s">
        <v>479</v>
      </c>
      <c r="C483" s="246" t="s">
        <v>480</v>
      </c>
      <c r="D483" s="247" t="s">
        <v>481</v>
      </c>
      <c r="E483" s="246" t="s">
        <v>482</v>
      </c>
      <c r="F483" s="248" t="s">
        <v>483</v>
      </c>
      <c r="G483" s="248" t="s">
        <v>484</v>
      </c>
      <c r="H483" s="248" t="s">
        <v>485</v>
      </c>
      <c r="I483" s="249" t="s">
        <v>483</v>
      </c>
      <c r="J483" s="249" t="s">
        <v>484</v>
      </c>
      <c r="K483" s="250" t="s">
        <v>485</v>
      </c>
      <c r="L483" s="249" t="s">
        <v>483</v>
      </c>
      <c r="M483" s="249" t="s">
        <v>484</v>
      </c>
      <c r="N483" s="250" t="s">
        <v>485</v>
      </c>
      <c r="O483" s="249" t="s">
        <v>483</v>
      </c>
      <c r="P483" s="249" t="s">
        <v>484</v>
      </c>
      <c r="Q483" s="250" t="s">
        <v>485</v>
      </c>
      <c r="R483" s="250" t="s">
        <v>233</v>
      </c>
      <c r="S483" s="246" t="s">
        <v>486</v>
      </c>
      <c r="T483" s="246" t="s">
        <v>487</v>
      </c>
      <c r="U483" s="246" t="s">
        <v>488</v>
      </c>
    </row>
    <row r="484" spans="1:21" ht="30" x14ac:dyDescent="0.2">
      <c r="B484" s="251"/>
      <c r="C484" s="251">
        <v>419</v>
      </c>
      <c r="D484" s="291" t="s">
        <v>659</v>
      </c>
      <c r="E484" s="258"/>
      <c r="F484" s="259">
        <f>+H484/G484</f>
        <v>1092.5925925925926</v>
      </c>
      <c r="G484" s="103">
        <v>27000</v>
      </c>
      <c r="H484" s="103">
        <v>29500000</v>
      </c>
      <c r="I484" s="272"/>
      <c r="J484" s="272"/>
      <c r="K484" s="273"/>
      <c r="L484" s="272"/>
      <c r="M484" s="272"/>
      <c r="N484" s="273"/>
      <c r="O484" s="272"/>
      <c r="P484" s="259"/>
      <c r="Q484" s="273"/>
      <c r="R484" s="256"/>
      <c r="S484" s="251"/>
      <c r="T484" s="251"/>
      <c r="U484" s="257" t="s">
        <v>27</v>
      </c>
    </row>
    <row r="485" spans="1:21" x14ac:dyDescent="0.2">
      <c r="B485" s="251"/>
      <c r="C485" s="251"/>
      <c r="D485" s="252"/>
      <c r="E485" s="258"/>
      <c r="F485" s="259"/>
      <c r="G485" s="259"/>
      <c r="H485" s="259">
        <f>SUM(H484:H484)</f>
        <v>29500000</v>
      </c>
      <c r="I485" s="272"/>
      <c r="J485" s="272"/>
      <c r="K485" s="261">
        <f>SUM(K484:K484)</f>
        <v>0</v>
      </c>
      <c r="L485" s="272"/>
      <c r="M485" s="272"/>
      <c r="N485" s="261">
        <f>SUM(N484:N484)</f>
        <v>0</v>
      </c>
      <c r="O485" s="272"/>
      <c r="P485" s="259"/>
      <c r="Q485" s="261">
        <f>SUM(Q484:Q484)</f>
        <v>0</v>
      </c>
      <c r="R485" s="256">
        <f>+Q485+N485+K485+H485</f>
        <v>29500000</v>
      </c>
      <c r="S485" s="251"/>
      <c r="T485" s="251"/>
      <c r="U485" s="251"/>
    </row>
    <row r="491" spans="1:21" ht="45" x14ac:dyDescent="0.2">
      <c r="A491" s="233">
        <v>42</v>
      </c>
      <c r="B491" s="234" t="s">
        <v>660</v>
      </c>
      <c r="F491" s="237" t="s">
        <v>475</v>
      </c>
      <c r="I491" s="235" t="s">
        <v>507</v>
      </c>
      <c r="K491" s="290"/>
      <c r="L491" s="235" t="s">
        <v>476</v>
      </c>
      <c r="N491" s="290"/>
      <c r="O491" s="235" t="s">
        <v>478</v>
      </c>
    </row>
    <row r="492" spans="1:21" ht="59.25" customHeight="1" x14ac:dyDescent="0.25">
      <c r="B492" s="246" t="s">
        <v>479</v>
      </c>
      <c r="C492" s="246" t="s">
        <v>480</v>
      </c>
      <c r="D492" s="247" t="s">
        <v>481</v>
      </c>
      <c r="E492" s="246" t="s">
        <v>482</v>
      </c>
      <c r="F492" s="248" t="s">
        <v>483</v>
      </c>
      <c r="G492" s="248" t="s">
        <v>484</v>
      </c>
      <c r="H492" s="248" t="s">
        <v>485</v>
      </c>
      <c r="I492" s="249" t="s">
        <v>483</v>
      </c>
      <c r="J492" s="249" t="s">
        <v>484</v>
      </c>
      <c r="K492" s="250" t="s">
        <v>485</v>
      </c>
      <c r="L492" s="249" t="s">
        <v>483</v>
      </c>
      <c r="M492" s="249" t="s">
        <v>484</v>
      </c>
      <c r="N492" s="250" t="s">
        <v>485</v>
      </c>
      <c r="O492" s="249" t="s">
        <v>483</v>
      </c>
      <c r="P492" s="249" t="s">
        <v>484</v>
      </c>
      <c r="Q492" s="250" t="s">
        <v>485</v>
      </c>
      <c r="R492" s="250" t="s">
        <v>233</v>
      </c>
      <c r="S492" s="246" t="s">
        <v>486</v>
      </c>
      <c r="T492" s="246" t="s">
        <v>487</v>
      </c>
      <c r="U492" s="246" t="s">
        <v>488</v>
      </c>
    </row>
    <row r="493" spans="1:21" ht="57.75" customHeight="1" x14ac:dyDescent="0.2">
      <c r="B493" s="251">
        <v>1</v>
      </c>
      <c r="C493" s="251">
        <v>369</v>
      </c>
      <c r="D493" s="291" t="s">
        <v>660</v>
      </c>
      <c r="E493" s="258"/>
      <c r="F493" s="259">
        <v>1</v>
      </c>
      <c r="G493" s="103">
        <v>246797182.49000001</v>
      </c>
      <c r="H493" s="103">
        <f>+F493*G493</f>
        <v>246797182.49000001</v>
      </c>
      <c r="I493" s="272"/>
      <c r="J493" s="272"/>
      <c r="K493" s="273"/>
      <c r="L493" s="272"/>
      <c r="M493" s="272"/>
      <c r="N493" s="273"/>
      <c r="O493" s="272"/>
      <c r="P493" s="259"/>
      <c r="Q493" s="273"/>
      <c r="R493" s="256" t="e">
        <f>+#REF!+K493+N493+Q493</f>
        <v>#REF!</v>
      </c>
      <c r="S493" s="251"/>
      <c r="T493" s="251" t="s">
        <v>494</v>
      </c>
      <c r="U493" s="251" t="s">
        <v>661</v>
      </c>
    </row>
    <row r="494" spans="1:21" x14ac:dyDescent="0.2">
      <c r="B494" s="251"/>
      <c r="C494" s="251"/>
      <c r="D494" s="252"/>
      <c r="E494" s="258"/>
      <c r="F494" s="259"/>
      <c r="G494" s="259"/>
      <c r="H494" s="259">
        <f>SUM(H493:H493)</f>
        <v>246797182.49000001</v>
      </c>
      <c r="I494" s="272"/>
      <c r="J494" s="272"/>
      <c r="K494" s="261">
        <f>SUM(K493:K493)</f>
        <v>0</v>
      </c>
      <c r="L494" s="272"/>
      <c r="M494" s="272"/>
      <c r="N494" s="261">
        <f>SUM(N493:N493)</f>
        <v>0</v>
      </c>
      <c r="O494" s="272"/>
      <c r="P494" s="259"/>
      <c r="Q494" s="261">
        <f>SUM(Q493:Q493)</f>
        <v>0</v>
      </c>
      <c r="R494" s="256">
        <f>+Q494+N494+K494+H494</f>
        <v>246797182.49000001</v>
      </c>
      <c r="S494" s="251"/>
      <c r="T494" s="251"/>
      <c r="U494" s="251"/>
    </row>
    <row r="498" spans="1:21" ht="60" x14ac:dyDescent="0.2">
      <c r="A498" s="233">
        <v>43</v>
      </c>
      <c r="B498" s="234" t="s">
        <v>662</v>
      </c>
      <c r="F498" s="237" t="s">
        <v>475</v>
      </c>
      <c r="I498" s="235" t="s">
        <v>507</v>
      </c>
      <c r="K498" s="290"/>
      <c r="L498" s="235" t="s">
        <v>476</v>
      </c>
      <c r="N498" s="290"/>
      <c r="O498" s="235" t="s">
        <v>478</v>
      </c>
    </row>
    <row r="499" spans="1:21" ht="59.25" customHeight="1" x14ac:dyDescent="0.25">
      <c r="B499" s="246" t="s">
        <v>479</v>
      </c>
      <c r="C499" s="246" t="s">
        <v>480</v>
      </c>
      <c r="D499" s="247" t="s">
        <v>481</v>
      </c>
      <c r="E499" s="246" t="s">
        <v>482</v>
      </c>
      <c r="F499" s="248" t="s">
        <v>483</v>
      </c>
      <c r="G499" s="248" t="s">
        <v>484</v>
      </c>
      <c r="H499" s="248" t="s">
        <v>485</v>
      </c>
      <c r="I499" s="249" t="s">
        <v>483</v>
      </c>
      <c r="J499" s="249" t="s">
        <v>484</v>
      </c>
      <c r="K499" s="250" t="s">
        <v>485</v>
      </c>
      <c r="L499" s="249" t="s">
        <v>483</v>
      </c>
      <c r="M499" s="249" t="s">
        <v>484</v>
      </c>
      <c r="N499" s="250" t="s">
        <v>485</v>
      </c>
      <c r="O499" s="249" t="s">
        <v>483</v>
      </c>
      <c r="P499" s="249" t="s">
        <v>484</v>
      </c>
      <c r="Q499" s="250" t="s">
        <v>485</v>
      </c>
      <c r="R499" s="250" t="s">
        <v>233</v>
      </c>
      <c r="S499" s="246" t="s">
        <v>486</v>
      </c>
      <c r="T499" s="246" t="s">
        <v>487</v>
      </c>
      <c r="U499" s="246" t="s">
        <v>488</v>
      </c>
    </row>
    <row r="500" spans="1:21" ht="57.75" customHeight="1" x14ac:dyDescent="0.2">
      <c r="B500" s="251">
        <v>1</v>
      </c>
      <c r="C500" s="251">
        <v>369</v>
      </c>
      <c r="D500" s="291" t="s">
        <v>662</v>
      </c>
      <c r="E500" s="258"/>
      <c r="F500" s="259">
        <v>1</v>
      </c>
      <c r="G500" s="103">
        <v>7848150.4000000004</v>
      </c>
      <c r="H500" s="103">
        <f>+F500*G500</f>
        <v>7848150.4000000004</v>
      </c>
      <c r="I500" s="272"/>
      <c r="J500" s="272"/>
      <c r="K500" s="273"/>
      <c r="L500" s="272"/>
      <c r="M500" s="272"/>
      <c r="N500" s="273"/>
      <c r="O500" s="272"/>
      <c r="P500" s="259"/>
      <c r="Q500" s="273"/>
      <c r="R500" s="256" t="e">
        <f>+#REF!+K500+N500+Q500</f>
        <v>#REF!</v>
      </c>
      <c r="S500" s="251"/>
      <c r="T500" s="251" t="s">
        <v>494</v>
      </c>
      <c r="U500" s="251" t="s">
        <v>661</v>
      </c>
    </row>
    <row r="501" spans="1:21" x14ac:dyDescent="0.2">
      <c r="B501" s="251"/>
      <c r="C501" s="251"/>
      <c r="D501" s="252"/>
      <c r="E501" s="258"/>
      <c r="F501" s="259"/>
      <c r="G501" s="259"/>
      <c r="H501" s="259">
        <f>SUM(H500:H500)</f>
        <v>7848150.4000000004</v>
      </c>
      <c r="I501" s="272"/>
      <c r="J501" s="272"/>
      <c r="K501" s="261">
        <f>SUM(K500:K500)</f>
        <v>0</v>
      </c>
      <c r="L501" s="272"/>
      <c r="M501" s="272"/>
      <c r="N501" s="261">
        <f>SUM(N500:N500)</f>
        <v>0</v>
      </c>
      <c r="O501" s="272"/>
      <c r="P501" s="259"/>
      <c r="Q501" s="261">
        <f>SUM(Q500:Q500)</f>
        <v>0</v>
      </c>
      <c r="R501" s="256">
        <f>+Q501+N501+K501+H501</f>
        <v>7848150.4000000004</v>
      </c>
      <c r="S501" s="251"/>
      <c r="T501" s="251"/>
      <c r="U501" s="251"/>
    </row>
    <row r="502" spans="1:21" x14ac:dyDescent="0.2">
      <c r="H502" s="322"/>
    </row>
    <row r="507" spans="1:21" ht="60" x14ac:dyDescent="0.2">
      <c r="A507" s="233">
        <v>44</v>
      </c>
      <c r="B507" s="234" t="s">
        <v>663</v>
      </c>
      <c r="F507" s="237" t="s">
        <v>475</v>
      </c>
      <c r="I507" s="235" t="s">
        <v>507</v>
      </c>
      <c r="K507" s="290"/>
      <c r="L507" s="235" t="s">
        <v>476</v>
      </c>
      <c r="N507" s="290"/>
      <c r="O507" s="235" t="s">
        <v>478</v>
      </c>
    </row>
    <row r="508" spans="1:21" ht="59.25" customHeight="1" x14ac:dyDescent="0.25">
      <c r="B508" s="246" t="s">
        <v>479</v>
      </c>
      <c r="C508" s="246" t="s">
        <v>480</v>
      </c>
      <c r="D508" s="247" t="s">
        <v>481</v>
      </c>
      <c r="E508" s="246" t="s">
        <v>482</v>
      </c>
      <c r="F508" s="248" t="s">
        <v>483</v>
      </c>
      <c r="G508" s="248" t="s">
        <v>484</v>
      </c>
      <c r="H508" s="248" t="s">
        <v>485</v>
      </c>
      <c r="I508" s="249" t="s">
        <v>483</v>
      </c>
      <c r="J508" s="249" t="s">
        <v>484</v>
      </c>
      <c r="K508" s="250" t="s">
        <v>485</v>
      </c>
      <c r="L508" s="249" t="s">
        <v>483</v>
      </c>
      <c r="M508" s="249" t="s">
        <v>484</v>
      </c>
      <c r="N508" s="250" t="s">
        <v>485</v>
      </c>
      <c r="O508" s="249" t="s">
        <v>483</v>
      </c>
      <c r="P508" s="249" t="s">
        <v>484</v>
      </c>
      <c r="Q508" s="250" t="s">
        <v>485</v>
      </c>
      <c r="R508" s="250" t="s">
        <v>233</v>
      </c>
      <c r="S508" s="246" t="s">
        <v>486</v>
      </c>
      <c r="T508" s="246" t="s">
        <v>487</v>
      </c>
      <c r="U508" s="246" t="s">
        <v>488</v>
      </c>
    </row>
    <row r="509" spans="1:21" ht="57.75" customHeight="1" x14ac:dyDescent="0.2">
      <c r="A509" s="233" t="s">
        <v>664</v>
      </c>
      <c r="B509" s="251">
        <v>2</v>
      </c>
      <c r="C509" s="251">
        <v>369</v>
      </c>
      <c r="D509" s="291" t="s">
        <v>663</v>
      </c>
      <c r="E509" s="258"/>
      <c r="F509" s="259"/>
      <c r="G509" s="103"/>
      <c r="H509" s="103">
        <v>1356642026</v>
      </c>
      <c r="I509" s="272"/>
      <c r="J509" s="272"/>
      <c r="K509" s="273"/>
      <c r="L509" s="272"/>
      <c r="M509" s="272"/>
      <c r="N509" s="273"/>
      <c r="O509" s="272"/>
      <c r="P509" s="259"/>
      <c r="Q509" s="273"/>
      <c r="R509" s="256" t="e">
        <f>+#REF!+K509+N509+Q509</f>
        <v>#REF!</v>
      </c>
      <c r="S509" s="251"/>
      <c r="T509" s="251" t="s">
        <v>494</v>
      </c>
      <c r="U509" s="251" t="s">
        <v>661</v>
      </c>
    </row>
    <row r="510" spans="1:21" x14ac:dyDescent="0.2">
      <c r="A510" s="233" t="s">
        <v>665</v>
      </c>
      <c r="B510" s="251"/>
      <c r="C510" s="251"/>
      <c r="D510" s="252"/>
      <c r="E510" s="258"/>
      <c r="F510" s="259"/>
      <c r="G510" s="259"/>
      <c r="H510" s="259">
        <f>SUM(H509:H509)</f>
        <v>1356642026</v>
      </c>
      <c r="I510" s="272"/>
      <c r="J510" s="272"/>
      <c r="K510" s="261">
        <f>SUM(K509:K509)</f>
        <v>0</v>
      </c>
      <c r="L510" s="272"/>
      <c r="M510" s="272"/>
      <c r="N510" s="261">
        <f>SUM(N509:N509)</f>
        <v>0</v>
      </c>
      <c r="O510" s="272"/>
      <c r="P510" s="259"/>
      <c r="Q510" s="261">
        <f>SUM(Q509:Q509)</f>
        <v>0</v>
      </c>
      <c r="R510" s="256">
        <f>+Q510+N510+K510+H510</f>
        <v>1356642026</v>
      </c>
      <c r="S510" s="251"/>
      <c r="T510" s="251"/>
      <c r="U510" s="251"/>
    </row>
    <row r="513" spans="1:21" ht="45" x14ac:dyDescent="0.2">
      <c r="A513" s="233">
        <v>45</v>
      </c>
      <c r="B513" s="234" t="s">
        <v>666</v>
      </c>
      <c r="F513" s="237" t="s">
        <v>475</v>
      </c>
      <c r="I513" s="235" t="s">
        <v>507</v>
      </c>
      <c r="K513" s="290"/>
      <c r="L513" s="235" t="s">
        <v>476</v>
      </c>
      <c r="N513" s="290"/>
      <c r="O513" s="235" t="s">
        <v>478</v>
      </c>
    </row>
    <row r="514" spans="1:21" ht="59.25" customHeight="1" x14ac:dyDescent="0.25">
      <c r="B514" s="246" t="s">
        <v>479</v>
      </c>
      <c r="C514" s="246" t="s">
        <v>480</v>
      </c>
      <c r="D514" s="247" t="s">
        <v>481</v>
      </c>
      <c r="E514" s="246" t="s">
        <v>482</v>
      </c>
      <c r="F514" s="248" t="s">
        <v>483</v>
      </c>
      <c r="G514" s="248" t="s">
        <v>484</v>
      </c>
      <c r="H514" s="248" t="s">
        <v>485</v>
      </c>
      <c r="I514" s="249" t="s">
        <v>483</v>
      </c>
      <c r="J514" s="249" t="s">
        <v>484</v>
      </c>
      <c r="K514" s="250" t="s">
        <v>485</v>
      </c>
      <c r="L514" s="249" t="s">
        <v>483</v>
      </c>
      <c r="M514" s="249" t="s">
        <v>484</v>
      </c>
      <c r="N514" s="250" t="s">
        <v>485</v>
      </c>
      <c r="O514" s="249" t="s">
        <v>483</v>
      </c>
      <c r="P514" s="249" t="s">
        <v>484</v>
      </c>
      <c r="Q514" s="250" t="s">
        <v>485</v>
      </c>
      <c r="R514" s="250" t="s">
        <v>233</v>
      </c>
      <c r="S514" s="246" t="s">
        <v>486</v>
      </c>
      <c r="T514" s="246" t="s">
        <v>487</v>
      </c>
      <c r="U514" s="246" t="s">
        <v>488</v>
      </c>
    </row>
    <row r="515" spans="1:21" ht="57.75" customHeight="1" x14ac:dyDescent="0.2">
      <c r="A515" s="233" t="s">
        <v>664</v>
      </c>
      <c r="B515" s="251">
        <v>4</v>
      </c>
      <c r="C515" s="251">
        <v>369</v>
      </c>
      <c r="D515" s="291" t="s">
        <v>666</v>
      </c>
      <c r="E515" s="258"/>
      <c r="F515" s="259">
        <v>1</v>
      </c>
      <c r="G515" s="103"/>
      <c r="H515" s="323">
        <v>214991268.63</v>
      </c>
      <c r="I515" s="272"/>
      <c r="J515" s="272"/>
      <c r="K515" s="273"/>
      <c r="L515" s="272"/>
      <c r="M515" s="272"/>
      <c r="N515" s="273"/>
      <c r="O515" s="272"/>
      <c r="P515" s="259"/>
      <c r="Q515" s="273"/>
      <c r="R515" s="256" t="e">
        <f>+#REF!+K515+N515+Q515</f>
        <v>#REF!</v>
      </c>
      <c r="S515" s="251"/>
      <c r="T515" s="251" t="s">
        <v>494</v>
      </c>
      <c r="U515" s="251" t="s">
        <v>661</v>
      </c>
    </row>
    <row r="516" spans="1:21" x14ac:dyDescent="0.2">
      <c r="A516" s="233" t="s">
        <v>667</v>
      </c>
      <c r="B516" s="251"/>
      <c r="C516" s="251"/>
      <c r="D516" s="252"/>
      <c r="E516" s="258"/>
      <c r="F516" s="259"/>
      <c r="G516" s="259"/>
      <c r="H516" s="259">
        <f>SUM(H515:H515)</f>
        <v>214991268.63</v>
      </c>
      <c r="I516" s="272"/>
      <c r="J516" s="272"/>
      <c r="K516" s="261">
        <f>SUM(K515:K515)</f>
        <v>0</v>
      </c>
      <c r="L516" s="272"/>
      <c r="M516" s="272"/>
      <c r="N516" s="261">
        <f>SUM(N515:N515)</f>
        <v>0</v>
      </c>
      <c r="O516" s="272"/>
      <c r="P516" s="259"/>
      <c r="Q516" s="261">
        <f>SUM(Q515:Q515)</f>
        <v>0</v>
      </c>
      <c r="R516" s="256">
        <f>+Q516+N516+K516+H516</f>
        <v>214991268.63</v>
      </c>
      <c r="S516" s="251"/>
      <c r="T516" s="251"/>
      <c r="U516" s="251"/>
    </row>
    <row r="517" spans="1:21" x14ac:dyDescent="0.2">
      <c r="A517" s="233" t="s">
        <v>668</v>
      </c>
    </row>
    <row r="525" spans="1:21" ht="60" x14ac:dyDescent="0.2">
      <c r="A525" s="233">
        <v>46</v>
      </c>
      <c r="B525" s="234" t="s">
        <v>669</v>
      </c>
      <c r="F525" s="237" t="s">
        <v>475</v>
      </c>
      <c r="I525" s="235" t="s">
        <v>507</v>
      </c>
      <c r="K525" s="290"/>
      <c r="L525" s="235" t="s">
        <v>476</v>
      </c>
      <c r="N525" s="290"/>
      <c r="O525" s="235" t="s">
        <v>478</v>
      </c>
    </row>
    <row r="526" spans="1:21" ht="59.25" customHeight="1" x14ac:dyDescent="0.25">
      <c r="B526" s="246" t="s">
        <v>479</v>
      </c>
      <c r="C526" s="246" t="s">
        <v>480</v>
      </c>
      <c r="D526" s="247" t="s">
        <v>481</v>
      </c>
      <c r="E526" s="246" t="s">
        <v>482</v>
      </c>
      <c r="F526" s="248" t="s">
        <v>483</v>
      </c>
      <c r="G526" s="248" t="s">
        <v>484</v>
      </c>
      <c r="H526" s="248" t="s">
        <v>485</v>
      </c>
      <c r="I526" s="249" t="s">
        <v>483</v>
      </c>
      <c r="J526" s="249" t="s">
        <v>484</v>
      </c>
      <c r="K526" s="250" t="s">
        <v>485</v>
      </c>
      <c r="L526" s="249" t="s">
        <v>483</v>
      </c>
      <c r="M526" s="249" t="s">
        <v>484</v>
      </c>
      <c r="N526" s="250" t="s">
        <v>485</v>
      </c>
      <c r="O526" s="249" t="s">
        <v>483</v>
      </c>
      <c r="P526" s="249" t="s">
        <v>484</v>
      </c>
      <c r="Q526" s="250" t="s">
        <v>485</v>
      </c>
      <c r="R526" s="250" t="s">
        <v>233</v>
      </c>
      <c r="S526" s="246" t="s">
        <v>486</v>
      </c>
      <c r="T526" s="246" t="s">
        <v>487</v>
      </c>
      <c r="U526" s="246" t="s">
        <v>488</v>
      </c>
    </row>
    <row r="527" spans="1:21" ht="57.75" customHeight="1" x14ac:dyDescent="0.2">
      <c r="A527" s="233" t="s">
        <v>664</v>
      </c>
      <c r="B527" s="251">
        <v>4</v>
      </c>
      <c r="C527" s="251">
        <v>369</v>
      </c>
      <c r="D527" s="291" t="s">
        <v>669</v>
      </c>
      <c r="E527" s="258"/>
      <c r="F527" s="259">
        <v>1</v>
      </c>
      <c r="G527" s="103"/>
      <c r="H527" s="323">
        <v>6836722</v>
      </c>
      <c r="I527" s="272"/>
      <c r="J527" s="272"/>
      <c r="K527" s="273"/>
      <c r="L527" s="272"/>
      <c r="M527" s="272"/>
      <c r="N527" s="273"/>
      <c r="O527" s="272"/>
      <c r="P527" s="259"/>
      <c r="Q527" s="273"/>
      <c r="R527" s="256" t="e">
        <f>+#REF!+K527+N527+Q527</f>
        <v>#REF!</v>
      </c>
      <c r="S527" s="251"/>
      <c r="T527" s="251" t="s">
        <v>494</v>
      </c>
      <c r="U527" s="251" t="s">
        <v>661</v>
      </c>
    </row>
    <row r="528" spans="1:21" x14ac:dyDescent="0.2">
      <c r="A528" s="233" t="s">
        <v>667</v>
      </c>
      <c r="B528" s="251"/>
      <c r="C528" s="251"/>
      <c r="D528" s="252"/>
      <c r="E528" s="258"/>
      <c r="F528" s="259"/>
      <c r="G528" s="259"/>
      <c r="H528" s="259">
        <f>SUM(H527:H527)</f>
        <v>6836722</v>
      </c>
      <c r="I528" s="272"/>
      <c r="J528" s="272"/>
      <c r="K528" s="261">
        <f>SUM(K527:K527)</f>
        <v>0</v>
      </c>
      <c r="L528" s="272"/>
      <c r="M528" s="272"/>
      <c r="N528" s="261">
        <f>SUM(N527:N527)</f>
        <v>0</v>
      </c>
      <c r="O528" s="272"/>
      <c r="P528" s="259"/>
      <c r="Q528" s="261">
        <f>SUM(Q527:Q527)</f>
        <v>0</v>
      </c>
      <c r="R528" s="256">
        <f>+Q528+N528+K528+H528</f>
        <v>6836722</v>
      </c>
      <c r="S528" s="251"/>
      <c r="T528" s="251"/>
      <c r="U528" s="251"/>
    </row>
    <row r="530" spans="1:21" x14ac:dyDescent="0.2">
      <c r="H530" s="324"/>
    </row>
    <row r="534" spans="1:21" ht="45" x14ac:dyDescent="0.2">
      <c r="A534" s="233">
        <v>47</v>
      </c>
      <c r="B534" s="234" t="s">
        <v>670</v>
      </c>
      <c r="F534" s="237" t="s">
        <v>475</v>
      </c>
      <c r="I534" s="235" t="s">
        <v>507</v>
      </c>
      <c r="K534" s="290"/>
      <c r="L534" s="235" t="s">
        <v>476</v>
      </c>
      <c r="N534" s="290"/>
      <c r="O534" s="235" t="s">
        <v>478</v>
      </c>
    </row>
    <row r="535" spans="1:21" ht="59.25" customHeight="1" x14ac:dyDescent="0.25">
      <c r="B535" s="246" t="s">
        <v>479</v>
      </c>
      <c r="C535" s="246" t="s">
        <v>480</v>
      </c>
      <c r="D535" s="247" t="s">
        <v>481</v>
      </c>
      <c r="E535" s="246" t="s">
        <v>482</v>
      </c>
      <c r="F535" s="248" t="s">
        <v>483</v>
      </c>
      <c r="G535" s="248" t="s">
        <v>484</v>
      </c>
      <c r="H535" s="248" t="s">
        <v>485</v>
      </c>
      <c r="I535" s="249" t="s">
        <v>483</v>
      </c>
      <c r="J535" s="249" t="s">
        <v>484</v>
      </c>
      <c r="K535" s="250" t="s">
        <v>485</v>
      </c>
      <c r="L535" s="249" t="s">
        <v>483</v>
      </c>
      <c r="M535" s="249" t="s">
        <v>484</v>
      </c>
      <c r="N535" s="250" t="s">
        <v>485</v>
      </c>
      <c r="O535" s="249" t="s">
        <v>483</v>
      </c>
      <c r="P535" s="249" t="s">
        <v>484</v>
      </c>
      <c r="Q535" s="250" t="s">
        <v>485</v>
      </c>
      <c r="R535" s="250" t="s">
        <v>233</v>
      </c>
      <c r="S535" s="246" t="s">
        <v>486</v>
      </c>
      <c r="T535" s="246" t="s">
        <v>487</v>
      </c>
      <c r="U535" s="246" t="s">
        <v>488</v>
      </c>
    </row>
    <row r="536" spans="1:21" ht="57.75" customHeight="1" x14ac:dyDescent="0.2">
      <c r="A536" s="233" t="s">
        <v>664</v>
      </c>
      <c r="B536" s="251">
        <v>5</v>
      </c>
      <c r="C536" s="251">
        <v>369</v>
      </c>
      <c r="D536" s="325" t="s">
        <v>670</v>
      </c>
      <c r="E536" s="258"/>
      <c r="F536" s="259">
        <v>1</v>
      </c>
      <c r="G536" s="326"/>
      <c r="H536" s="326">
        <v>29128206.989999998</v>
      </c>
      <c r="I536" s="272"/>
      <c r="J536" s="272"/>
      <c r="K536" s="273"/>
      <c r="L536" s="272"/>
      <c r="M536" s="272"/>
      <c r="N536" s="273"/>
      <c r="O536" s="272"/>
      <c r="P536" s="259"/>
      <c r="Q536" s="273"/>
      <c r="R536" s="256" t="e">
        <f>+#REF!+K536+N536+Q536</f>
        <v>#REF!</v>
      </c>
      <c r="S536" s="251"/>
      <c r="T536" s="251" t="s">
        <v>494</v>
      </c>
      <c r="U536" s="251" t="s">
        <v>661</v>
      </c>
    </row>
    <row r="537" spans="1:21" x14ac:dyDescent="0.2">
      <c r="A537" s="233" t="s">
        <v>671</v>
      </c>
      <c r="B537" s="251"/>
      <c r="C537" s="251"/>
      <c r="D537" s="252"/>
      <c r="E537" s="258"/>
      <c r="F537" s="259"/>
      <c r="G537" s="259"/>
      <c r="H537" s="259">
        <f>SUM(H536:H536)</f>
        <v>29128206.989999998</v>
      </c>
      <c r="I537" s="272"/>
      <c r="J537" s="272"/>
      <c r="K537" s="261">
        <f>SUM(K536:K536)</f>
        <v>0</v>
      </c>
      <c r="L537" s="272"/>
      <c r="M537" s="272"/>
      <c r="N537" s="261">
        <f>SUM(N536:N536)</f>
        <v>0</v>
      </c>
      <c r="O537" s="272"/>
      <c r="P537" s="259"/>
      <c r="Q537" s="261">
        <f>SUM(Q536:Q536)</f>
        <v>0</v>
      </c>
      <c r="R537" s="256">
        <f>+Q537+N537+K537+H537</f>
        <v>29128206.989999998</v>
      </c>
      <c r="S537" s="251"/>
      <c r="T537" s="251"/>
      <c r="U537" s="251"/>
    </row>
    <row r="541" spans="1:21" ht="45" x14ac:dyDescent="0.2">
      <c r="A541" s="233">
        <v>48</v>
      </c>
      <c r="B541" s="234" t="s">
        <v>672</v>
      </c>
      <c r="F541" s="237" t="s">
        <v>475</v>
      </c>
      <c r="I541" s="235" t="s">
        <v>507</v>
      </c>
      <c r="K541" s="290"/>
      <c r="L541" s="235" t="s">
        <v>476</v>
      </c>
      <c r="N541" s="290"/>
      <c r="O541" s="235" t="s">
        <v>478</v>
      </c>
    </row>
    <row r="542" spans="1:21" ht="59.25" customHeight="1" x14ac:dyDescent="0.25">
      <c r="B542" s="246" t="s">
        <v>479</v>
      </c>
      <c r="C542" s="246" t="s">
        <v>480</v>
      </c>
      <c r="D542" s="247" t="s">
        <v>481</v>
      </c>
      <c r="E542" s="246" t="s">
        <v>482</v>
      </c>
      <c r="F542" s="248" t="s">
        <v>483</v>
      </c>
      <c r="G542" s="248" t="s">
        <v>484</v>
      </c>
      <c r="H542" s="248" t="s">
        <v>485</v>
      </c>
      <c r="I542" s="249" t="s">
        <v>483</v>
      </c>
      <c r="J542" s="249" t="s">
        <v>484</v>
      </c>
      <c r="K542" s="250" t="s">
        <v>485</v>
      </c>
      <c r="L542" s="249" t="s">
        <v>483</v>
      </c>
      <c r="M542" s="249" t="s">
        <v>484</v>
      </c>
      <c r="N542" s="250" t="s">
        <v>485</v>
      </c>
      <c r="O542" s="249" t="s">
        <v>483</v>
      </c>
      <c r="P542" s="249" t="s">
        <v>484</v>
      </c>
      <c r="Q542" s="250" t="s">
        <v>485</v>
      </c>
      <c r="R542" s="250" t="s">
        <v>233</v>
      </c>
      <c r="S542" s="246" t="s">
        <v>486</v>
      </c>
      <c r="T542" s="246" t="s">
        <v>487</v>
      </c>
      <c r="U542" s="246" t="s">
        <v>488</v>
      </c>
    </row>
    <row r="543" spans="1:21" ht="57.75" customHeight="1" x14ac:dyDescent="0.2">
      <c r="B543" s="251">
        <v>6</v>
      </c>
      <c r="C543" s="251">
        <v>369</v>
      </c>
      <c r="D543" s="291" t="s">
        <v>672</v>
      </c>
      <c r="E543" s="258"/>
      <c r="F543" s="259"/>
      <c r="G543" s="103"/>
      <c r="H543" s="103">
        <v>186466559.53</v>
      </c>
      <c r="I543" s="272"/>
      <c r="J543" s="272"/>
      <c r="K543" s="273"/>
      <c r="L543" s="272"/>
      <c r="M543" s="272"/>
      <c r="N543" s="273"/>
      <c r="O543" s="272"/>
      <c r="P543" s="259"/>
      <c r="Q543" s="273"/>
      <c r="R543" s="256"/>
      <c r="S543" s="251"/>
      <c r="T543" s="251"/>
      <c r="U543" s="251"/>
    </row>
    <row r="544" spans="1:21" x14ac:dyDescent="0.2">
      <c r="B544" s="251"/>
      <c r="C544" s="251"/>
      <c r="D544" s="252"/>
      <c r="E544" s="258"/>
      <c r="F544" s="259"/>
      <c r="G544" s="259"/>
      <c r="H544" s="259"/>
      <c r="I544" s="272"/>
      <c r="J544" s="272"/>
      <c r="K544" s="261"/>
      <c r="L544" s="272"/>
      <c r="M544" s="272"/>
      <c r="N544" s="261"/>
      <c r="O544" s="272"/>
      <c r="P544" s="259"/>
      <c r="Q544" s="261"/>
      <c r="R544" s="256"/>
      <c r="S544" s="251"/>
      <c r="T544" s="251"/>
      <c r="U544" s="251"/>
    </row>
    <row r="546" spans="1:21" x14ac:dyDescent="0.2">
      <c r="F546" s="237" t="s">
        <v>475</v>
      </c>
      <c r="I546" s="235" t="s">
        <v>507</v>
      </c>
      <c r="K546" s="290"/>
      <c r="L546" s="235" t="s">
        <v>476</v>
      </c>
      <c r="N546" s="290"/>
      <c r="O546" s="235" t="s">
        <v>478</v>
      </c>
    </row>
    <row r="547" spans="1:21" x14ac:dyDescent="0.2">
      <c r="K547" s="290"/>
      <c r="N547" s="290"/>
    </row>
    <row r="548" spans="1:21" x14ac:dyDescent="0.2">
      <c r="K548" s="290"/>
      <c r="N548" s="290"/>
    </row>
    <row r="549" spans="1:21" x14ac:dyDescent="0.2">
      <c r="K549" s="290"/>
      <c r="N549" s="290"/>
    </row>
    <row r="550" spans="1:21" ht="60" x14ac:dyDescent="0.2">
      <c r="A550" s="233">
        <v>49</v>
      </c>
      <c r="B550" s="234" t="s">
        <v>673</v>
      </c>
      <c r="K550" s="290"/>
      <c r="N550" s="290"/>
    </row>
    <row r="551" spans="1:21" ht="59.25" customHeight="1" x14ac:dyDescent="0.25">
      <c r="B551" s="246" t="s">
        <v>479</v>
      </c>
      <c r="C551" s="246" t="s">
        <v>480</v>
      </c>
      <c r="D551" s="247" t="s">
        <v>481</v>
      </c>
      <c r="E551" s="246" t="s">
        <v>482</v>
      </c>
      <c r="F551" s="248" t="s">
        <v>483</v>
      </c>
      <c r="G551" s="248" t="s">
        <v>484</v>
      </c>
      <c r="H551" s="248" t="s">
        <v>485</v>
      </c>
      <c r="I551" s="249" t="s">
        <v>483</v>
      </c>
      <c r="J551" s="249" t="s">
        <v>484</v>
      </c>
      <c r="K551" s="250" t="s">
        <v>485</v>
      </c>
      <c r="L551" s="249" t="s">
        <v>483</v>
      </c>
      <c r="M551" s="249" t="s">
        <v>484</v>
      </c>
      <c r="N551" s="250" t="s">
        <v>485</v>
      </c>
      <c r="O551" s="249" t="s">
        <v>483</v>
      </c>
      <c r="P551" s="249" t="s">
        <v>484</v>
      </c>
      <c r="Q551" s="250" t="s">
        <v>485</v>
      </c>
      <c r="R551" s="250" t="s">
        <v>233</v>
      </c>
      <c r="S551" s="246" t="s">
        <v>486</v>
      </c>
      <c r="T551" s="246" t="s">
        <v>487</v>
      </c>
      <c r="U551" s="246" t="s">
        <v>488</v>
      </c>
    </row>
    <row r="552" spans="1:21" ht="57.75" customHeight="1" x14ac:dyDescent="0.2">
      <c r="B552" s="251">
        <v>6</v>
      </c>
      <c r="C552" s="251">
        <v>369</v>
      </c>
      <c r="D552" s="291" t="s">
        <v>673</v>
      </c>
      <c r="E552" s="258"/>
      <c r="F552" s="259"/>
      <c r="G552" s="103"/>
      <c r="H552" s="103">
        <v>5929636.5930540003</v>
      </c>
      <c r="I552" s="272"/>
      <c r="J552" s="272"/>
      <c r="K552" s="273"/>
      <c r="L552" s="272"/>
      <c r="M552" s="272"/>
      <c r="N552" s="273"/>
      <c r="O552" s="272"/>
      <c r="P552" s="259"/>
      <c r="Q552" s="273"/>
      <c r="R552" s="256"/>
      <c r="S552" s="251"/>
      <c r="T552" s="251"/>
      <c r="U552" s="251"/>
    </row>
    <row r="553" spans="1:21" x14ac:dyDescent="0.2">
      <c r="B553" s="251"/>
      <c r="C553" s="251"/>
      <c r="D553" s="252"/>
      <c r="E553" s="258"/>
      <c r="F553" s="259"/>
      <c r="G553" s="259"/>
      <c r="H553" s="259"/>
      <c r="I553" s="272"/>
      <c r="J553" s="272"/>
      <c r="K553" s="261"/>
      <c r="L553" s="272"/>
      <c r="M553" s="272"/>
      <c r="N553" s="261"/>
      <c r="O553" s="272"/>
      <c r="P553" s="259"/>
      <c r="Q553" s="261"/>
      <c r="R553" s="256"/>
      <c r="S553" s="251"/>
      <c r="T553" s="251"/>
      <c r="U553" s="251"/>
    </row>
    <row r="560" spans="1:21" x14ac:dyDescent="0.2">
      <c r="A560" s="233">
        <v>50</v>
      </c>
      <c r="B560" s="233" t="s">
        <v>674</v>
      </c>
      <c r="D560" s="233"/>
      <c r="E560" s="327"/>
      <c r="F560" s="237" t="s">
        <v>475</v>
      </c>
      <c r="I560" s="235" t="s">
        <v>507</v>
      </c>
      <c r="K560" s="290"/>
      <c r="L560" s="235" t="s">
        <v>476</v>
      </c>
      <c r="N560" s="290"/>
      <c r="O560" s="235" t="s">
        <v>478</v>
      </c>
    </row>
    <row r="561" spans="1:21" ht="59.25" customHeight="1" x14ac:dyDescent="0.25">
      <c r="B561" s="246" t="s">
        <v>479</v>
      </c>
      <c r="C561" s="246" t="s">
        <v>480</v>
      </c>
      <c r="D561" s="247" t="s">
        <v>481</v>
      </c>
      <c r="E561" s="246" t="s">
        <v>482</v>
      </c>
      <c r="F561" s="248" t="s">
        <v>483</v>
      </c>
      <c r="G561" s="248" t="s">
        <v>484</v>
      </c>
      <c r="H561" s="248" t="s">
        <v>485</v>
      </c>
      <c r="I561" s="249" t="s">
        <v>483</v>
      </c>
      <c r="J561" s="249" t="s">
        <v>484</v>
      </c>
      <c r="K561" s="250" t="s">
        <v>485</v>
      </c>
      <c r="L561" s="249" t="s">
        <v>483</v>
      </c>
      <c r="M561" s="249" t="s">
        <v>484</v>
      </c>
      <c r="N561" s="250" t="s">
        <v>485</v>
      </c>
      <c r="O561" s="249" t="s">
        <v>483</v>
      </c>
      <c r="P561" s="249" t="s">
        <v>484</v>
      </c>
      <c r="Q561" s="250" t="s">
        <v>485</v>
      </c>
      <c r="R561" s="250" t="s">
        <v>233</v>
      </c>
      <c r="S561" s="246" t="s">
        <v>486</v>
      </c>
      <c r="T561" s="246" t="s">
        <v>487</v>
      </c>
      <c r="U561" s="246" t="s">
        <v>488</v>
      </c>
    </row>
    <row r="562" spans="1:21" ht="91.5" customHeight="1" x14ac:dyDescent="0.2">
      <c r="B562" s="251"/>
      <c r="C562" s="251">
        <v>405</v>
      </c>
      <c r="D562" s="291" t="s">
        <v>138</v>
      </c>
      <c r="E562" s="258"/>
      <c r="F562" s="259"/>
      <c r="G562" s="259"/>
      <c r="H562" s="259">
        <v>5000000</v>
      </c>
      <c r="I562" s="272"/>
      <c r="J562" s="272"/>
      <c r="K562" s="273"/>
      <c r="L562" s="272"/>
      <c r="M562" s="272"/>
      <c r="N562" s="273"/>
      <c r="O562" s="272"/>
      <c r="P562" s="259"/>
      <c r="Q562" s="273"/>
      <c r="R562" s="256">
        <f>+H562+K562+N562+Q562</f>
        <v>5000000</v>
      </c>
      <c r="S562" s="251"/>
      <c r="T562" s="251" t="s">
        <v>494</v>
      </c>
      <c r="U562" s="257" t="s">
        <v>37</v>
      </c>
    </row>
    <row r="563" spans="1:21" ht="91.5" customHeight="1" x14ac:dyDescent="0.2">
      <c r="B563" s="251"/>
      <c r="C563" s="251">
        <v>406</v>
      </c>
      <c r="D563" s="291" t="s">
        <v>139</v>
      </c>
      <c r="E563" s="258"/>
      <c r="F563" s="259"/>
      <c r="G563" s="259"/>
      <c r="H563" s="259">
        <v>7000000</v>
      </c>
      <c r="I563" s="272"/>
      <c r="J563" s="272"/>
      <c r="K563" s="273"/>
      <c r="L563" s="272"/>
      <c r="M563" s="272"/>
      <c r="N563" s="273"/>
      <c r="O563" s="272"/>
      <c r="P563" s="259"/>
      <c r="Q563" s="273"/>
      <c r="R563" s="256"/>
      <c r="S563" s="251"/>
      <c r="T563" s="251"/>
      <c r="U563" s="257" t="s">
        <v>37</v>
      </c>
    </row>
    <row r="564" spans="1:21" x14ac:dyDescent="0.2">
      <c r="B564" s="251"/>
      <c r="C564" s="251"/>
      <c r="D564" s="291"/>
      <c r="E564" s="271"/>
      <c r="F564" s="259"/>
      <c r="G564" s="259"/>
      <c r="H564" s="259"/>
      <c r="I564" s="272"/>
      <c r="J564" s="272"/>
      <c r="K564" s="273"/>
      <c r="L564" s="272"/>
      <c r="M564" s="272"/>
      <c r="N564" s="273"/>
      <c r="O564" s="272"/>
      <c r="P564" s="259"/>
      <c r="Q564" s="273"/>
      <c r="R564" s="256"/>
      <c r="S564" s="251"/>
      <c r="T564" s="251"/>
      <c r="U564" s="251"/>
    </row>
    <row r="565" spans="1:21" x14ac:dyDescent="0.2">
      <c r="B565" s="251"/>
      <c r="C565" s="251"/>
      <c r="D565" s="252"/>
      <c r="E565" s="258"/>
      <c r="F565" s="259"/>
      <c r="G565" s="259"/>
      <c r="H565" s="259">
        <f>SUM(H562:H564)</f>
        <v>12000000</v>
      </c>
      <c r="I565" s="272"/>
      <c r="J565" s="272"/>
      <c r="K565" s="261">
        <f>SUM(K562:K562)</f>
        <v>0</v>
      </c>
      <c r="L565" s="272"/>
      <c r="M565" s="272"/>
      <c r="N565" s="261">
        <f>SUM(N562:N562)</f>
        <v>0</v>
      </c>
      <c r="O565" s="272"/>
      <c r="P565" s="259"/>
      <c r="Q565" s="261">
        <f>SUM(Q562:Q562)</f>
        <v>0</v>
      </c>
      <c r="R565" s="256">
        <f>+Q565+N565+K565+H565</f>
        <v>12000000</v>
      </c>
      <c r="S565" s="251"/>
      <c r="T565" s="251"/>
      <c r="U565" s="251"/>
    </row>
    <row r="570" spans="1:21" x14ac:dyDescent="0.2">
      <c r="D570" s="233"/>
      <c r="E570" s="327"/>
    </row>
    <row r="571" spans="1:21" x14ac:dyDescent="0.2">
      <c r="D571" s="233"/>
      <c r="E571" s="327"/>
    </row>
    <row r="572" spans="1:21" x14ac:dyDescent="0.2">
      <c r="D572" s="233"/>
      <c r="E572" s="327"/>
    </row>
    <row r="573" spans="1:21" x14ac:dyDescent="0.2">
      <c r="D573" s="233"/>
      <c r="E573" s="327"/>
    </row>
    <row r="574" spans="1:21" x14ac:dyDescent="0.2">
      <c r="A574" s="233">
        <v>51</v>
      </c>
      <c r="B574" s="233" t="s">
        <v>675</v>
      </c>
      <c r="D574" s="233" t="s">
        <v>676</v>
      </c>
      <c r="E574" s="327"/>
      <c r="F574" s="237" t="s">
        <v>475</v>
      </c>
      <c r="I574" s="235" t="s">
        <v>507</v>
      </c>
      <c r="K574" s="290"/>
      <c r="L574" s="235" t="s">
        <v>476</v>
      </c>
      <c r="N574" s="290"/>
      <c r="O574" s="235" t="s">
        <v>478</v>
      </c>
    </row>
    <row r="575" spans="1:21" ht="59.25" customHeight="1" x14ac:dyDescent="0.25">
      <c r="B575" s="246" t="s">
        <v>479</v>
      </c>
      <c r="C575" s="246" t="s">
        <v>480</v>
      </c>
      <c r="D575" s="247" t="s">
        <v>481</v>
      </c>
      <c r="E575" s="246" t="s">
        <v>482</v>
      </c>
      <c r="F575" s="248" t="s">
        <v>483</v>
      </c>
      <c r="G575" s="248" t="s">
        <v>484</v>
      </c>
      <c r="H575" s="248" t="s">
        <v>485</v>
      </c>
      <c r="I575" s="249" t="s">
        <v>483</v>
      </c>
      <c r="J575" s="249" t="s">
        <v>484</v>
      </c>
      <c r="K575" s="250" t="s">
        <v>485</v>
      </c>
      <c r="L575" s="249" t="s">
        <v>483</v>
      </c>
      <c r="M575" s="249" t="s">
        <v>484</v>
      </c>
      <c r="N575" s="250" t="s">
        <v>485</v>
      </c>
      <c r="O575" s="249" t="s">
        <v>483</v>
      </c>
      <c r="P575" s="249" t="s">
        <v>484</v>
      </c>
      <c r="Q575" s="250" t="s">
        <v>485</v>
      </c>
      <c r="R575" s="250" t="s">
        <v>233</v>
      </c>
      <c r="S575" s="246" t="s">
        <v>486</v>
      </c>
      <c r="T575" s="246" t="s">
        <v>487</v>
      </c>
      <c r="U575" s="246" t="s">
        <v>488</v>
      </c>
    </row>
    <row r="576" spans="1:21" s="328" customFormat="1" ht="91.5" customHeight="1" x14ac:dyDescent="0.2">
      <c r="B576" s="329"/>
      <c r="C576" s="329">
        <v>393</v>
      </c>
      <c r="D576" s="330" t="s">
        <v>676</v>
      </c>
      <c r="E576" s="331"/>
      <c r="F576" s="332"/>
      <c r="G576" s="332"/>
      <c r="H576" s="333">
        <v>26665863</v>
      </c>
      <c r="I576" s="334"/>
      <c r="J576" s="334"/>
      <c r="K576" s="335"/>
      <c r="L576" s="334"/>
      <c r="M576" s="334"/>
      <c r="N576" s="335"/>
      <c r="O576" s="334"/>
      <c r="P576" s="332"/>
      <c r="Q576" s="335"/>
      <c r="R576" s="336">
        <f>+H576+K576+N576+Q576</f>
        <v>26665863</v>
      </c>
      <c r="S576" s="329"/>
      <c r="T576" s="329" t="s">
        <v>494</v>
      </c>
      <c r="U576" s="329" t="s">
        <v>661</v>
      </c>
    </row>
    <row r="577" spans="1:21" x14ac:dyDescent="0.2">
      <c r="B577" s="251"/>
      <c r="C577" s="251"/>
      <c r="D577" s="291"/>
      <c r="E577" s="271"/>
      <c r="F577" s="259"/>
      <c r="G577" s="259"/>
      <c r="H577" s="259"/>
      <c r="I577" s="272"/>
      <c r="J577" s="272"/>
      <c r="K577" s="273"/>
      <c r="L577" s="272"/>
      <c r="M577" s="272"/>
      <c r="N577" s="273"/>
      <c r="O577" s="272"/>
      <c r="P577" s="259"/>
      <c r="Q577" s="273"/>
      <c r="R577" s="256"/>
      <c r="S577" s="251"/>
      <c r="T577" s="251"/>
      <c r="U577" s="251"/>
    </row>
    <row r="578" spans="1:21" x14ac:dyDescent="0.2">
      <c r="B578" s="251"/>
      <c r="C578" s="251"/>
      <c r="D578" s="252"/>
      <c r="E578" s="258"/>
      <c r="F578" s="259"/>
      <c r="G578" s="259"/>
      <c r="H578" s="259">
        <f>SUM(H576:H576)</f>
        <v>26665863</v>
      </c>
      <c r="I578" s="272"/>
      <c r="J578" s="272"/>
      <c r="K578" s="261">
        <f>SUM(K576:K576)</f>
        <v>0</v>
      </c>
      <c r="L578" s="272"/>
      <c r="M578" s="272"/>
      <c r="N578" s="261">
        <f>SUM(N576:N576)</f>
        <v>0</v>
      </c>
      <c r="O578" s="272"/>
      <c r="P578" s="259"/>
      <c r="Q578" s="261">
        <f>SUM(Q576:Q576)</f>
        <v>0</v>
      </c>
      <c r="R578" s="256">
        <f>+Q578+N578+K578+H578</f>
        <v>26665863</v>
      </c>
      <c r="S578" s="251"/>
      <c r="T578" s="251"/>
      <c r="U578" s="251"/>
    </row>
    <row r="579" spans="1:21" x14ac:dyDescent="0.2">
      <c r="D579" s="233"/>
      <c r="E579" s="327"/>
    </row>
    <row r="580" spans="1:21" x14ac:dyDescent="0.2">
      <c r="A580" s="233">
        <v>52</v>
      </c>
      <c r="B580" s="233" t="s">
        <v>676</v>
      </c>
      <c r="D580" s="233"/>
      <c r="E580" s="327"/>
    </row>
    <row r="581" spans="1:21" ht="59.25" customHeight="1" x14ac:dyDescent="0.25">
      <c r="B581" s="246" t="s">
        <v>479</v>
      </c>
      <c r="C581" s="246" t="s">
        <v>480</v>
      </c>
      <c r="D581" s="247" t="s">
        <v>481</v>
      </c>
      <c r="E581" s="246" t="s">
        <v>482</v>
      </c>
      <c r="F581" s="248" t="s">
        <v>483</v>
      </c>
      <c r="G581" s="248" t="s">
        <v>484</v>
      </c>
      <c r="H581" s="248" t="s">
        <v>485</v>
      </c>
      <c r="I581" s="249" t="s">
        <v>483</v>
      </c>
      <c r="J581" s="249" t="s">
        <v>484</v>
      </c>
      <c r="K581" s="250" t="s">
        <v>485</v>
      </c>
      <c r="L581" s="249" t="s">
        <v>483</v>
      </c>
      <c r="M581" s="249" t="s">
        <v>484</v>
      </c>
      <c r="N581" s="250" t="s">
        <v>485</v>
      </c>
      <c r="O581" s="249" t="s">
        <v>483</v>
      </c>
      <c r="P581" s="249" t="s">
        <v>484</v>
      </c>
      <c r="Q581" s="250" t="s">
        <v>485</v>
      </c>
      <c r="R581" s="250" t="s">
        <v>233</v>
      </c>
      <c r="S581" s="246" t="s">
        <v>486</v>
      </c>
      <c r="T581" s="246" t="s">
        <v>487</v>
      </c>
      <c r="U581" s="246" t="s">
        <v>488</v>
      </c>
    </row>
    <row r="582" spans="1:21" ht="91.5" customHeight="1" x14ac:dyDescent="0.2">
      <c r="B582" s="251"/>
      <c r="C582" s="251">
        <v>394</v>
      </c>
      <c r="D582" s="291" t="s">
        <v>676</v>
      </c>
      <c r="E582" s="258"/>
      <c r="F582" s="259"/>
      <c r="G582" s="259"/>
      <c r="H582" s="237">
        <v>60000000</v>
      </c>
      <c r="I582" s="272"/>
      <c r="J582" s="272"/>
      <c r="K582" s="273"/>
      <c r="L582" s="272"/>
      <c r="M582" s="272"/>
      <c r="N582" s="273"/>
      <c r="O582" s="272"/>
      <c r="P582" s="259"/>
      <c r="Q582" s="273"/>
      <c r="R582" s="256">
        <f>+H582+K582+N582+Q582</f>
        <v>60000000</v>
      </c>
      <c r="S582" s="251"/>
      <c r="T582" s="251" t="s">
        <v>494</v>
      </c>
      <c r="U582" s="257" t="s">
        <v>37</v>
      </c>
    </row>
    <row r="583" spans="1:21" x14ac:dyDescent="0.2">
      <c r="B583" s="251"/>
      <c r="C583" s="251"/>
      <c r="D583" s="291"/>
      <c r="E583" s="271"/>
      <c r="F583" s="259"/>
      <c r="G583" s="259"/>
      <c r="H583" s="259"/>
      <c r="I583" s="272"/>
      <c r="J583" s="272"/>
      <c r="K583" s="273"/>
      <c r="L583" s="272"/>
      <c r="M583" s="272"/>
      <c r="N583" s="273"/>
      <c r="O583" s="272"/>
      <c r="P583" s="259"/>
      <c r="Q583" s="273"/>
      <c r="R583" s="256"/>
      <c r="S583" s="251"/>
      <c r="T583" s="251"/>
      <c r="U583" s="251"/>
    </row>
    <row r="584" spans="1:21" x14ac:dyDescent="0.2">
      <c r="B584" s="251"/>
      <c r="C584" s="251"/>
      <c r="D584" s="252"/>
      <c r="E584" s="258"/>
      <c r="F584" s="259"/>
      <c r="G584" s="259"/>
      <c r="H584" s="259">
        <f>SUM(H582:H582)</f>
        <v>60000000</v>
      </c>
      <c r="I584" s="272"/>
      <c r="J584" s="272"/>
      <c r="K584" s="261">
        <f>SUM(K582:K582)</f>
        <v>0</v>
      </c>
      <c r="L584" s="272"/>
      <c r="M584" s="272"/>
      <c r="N584" s="261">
        <f>SUM(N582:N582)</f>
        <v>0</v>
      </c>
      <c r="O584" s="272"/>
      <c r="P584" s="259"/>
      <c r="Q584" s="261">
        <f>SUM(Q582:Q582)</f>
        <v>0</v>
      </c>
      <c r="R584" s="256">
        <f>+Q584+N584+K584+H584</f>
        <v>60000000</v>
      </c>
      <c r="S584" s="251"/>
      <c r="T584" s="251"/>
      <c r="U584" s="251"/>
    </row>
    <row r="585" spans="1:21" x14ac:dyDescent="0.2">
      <c r="D585" s="233"/>
      <c r="E585" s="327"/>
    </row>
    <row r="586" spans="1:21" x14ac:dyDescent="0.2">
      <c r="D586" s="233"/>
      <c r="E586" s="327"/>
    </row>
    <row r="587" spans="1:21" x14ac:dyDescent="0.2">
      <c r="D587" s="233"/>
      <c r="E587" s="327"/>
    </row>
    <row r="588" spans="1:21" x14ac:dyDescent="0.2">
      <c r="D588" s="233"/>
      <c r="E588" s="327"/>
    </row>
    <row r="589" spans="1:21" x14ac:dyDescent="0.2">
      <c r="A589" s="233">
        <v>53</v>
      </c>
      <c r="B589" s="233" t="s">
        <v>677</v>
      </c>
      <c r="D589" s="233"/>
      <c r="E589" s="327"/>
      <c r="F589" s="237" t="s">
        <v>475</v>
      </c>
      <c r="I589" s="235" t="s">
        <v>507</v>
      </c>
      <c r="K589" s="290"/>
      <c r="L589" s="235" t="s">
        <v>476</v>
      </c>
      <c r="N589" s="290"/>
      <c r="O589" s="235" t="s">
        <v>478</v>
      </c>
    </row>
    <row r="590" spans="1:21" ht="59.25" customHeight="1" x14ac:dyDescent="0.25">
      <c r="B590" s="246" t="s">
        <v>479</v>
      </c>
      <c r="C590" s="246" t="s">
        <v>480</v>
      </c>
      <c r="D590" s="247" t="s">
        <v>481</v>
      </c>
      <c r="E590" s="246" t="s">
        <v>482</v>
      </c>
      <c r="F590" s="248" t="s">
        <v>483</v>
      </c>
      <c r="G590" s="248" t="s">
        <v>484</v>
      </c>
      <c r="H590" s="248" t="s">
        <v>485</v>
      </c>
      <c r="I590" s="249" t="s">
        <v>483</v>
      </c>
      <c r="J590" s="249" t="s">
        <v>484</v>
      </c>
      <c r="K590" s="250" t="s">
        <v>485</v>
      </c>
      <c r="L590" s="249" t="s">
        <v>483</v>
      </c>
      <c r="M590" s="249" t="s">
        <v>484</v>
      </c>
      <c r="N590" s="250" t="s">
        <v>485</v>
      </c>
      <c r="O590" s="249" t="s">
        <v>483</v>
      </c>
      <c r="P590" s="249" t="s">
        <v>484</v>
      </c>
      <c r="Q590" s="250" t="s">
        <v>485</v>
      </c>
      <c r="R590" s="250" t="s">
        <v>233</v>
      </c>
      <c r="S590" s="246" t="s">
        <v>486</v>
      </c>
      <c r="T590" s="246" t="s">
        <v>487</v>
      </c>
      <c r="U590" s="246" t="s">
        <v>488</v>
      </c>
    </row>
    <row r="591" spans="1:21" ht="91.5" customHeight="1" x14ac:dyDescent="0.2">
      <c r="B591" s="251"/>
      <c r="C591" s="251">
        <v>392</v>
      </c>
      <c r="D591" s="325" t="s">
        <v>677</v>
      </c>
      <c r="E591" s="258"/>
      <c r="F591" s="259"/>
      <c r="G591" s="259"/>
      <c r="H591" s="237">
        <v>24280656</v>
      </c>
      <c r="I591" s="272"/>
      <c r="J591" s="272"/>
      <c r="K591" s="273"/>
      <c r="L591" s="272"/>
      <c r="M591" s="272"/>
      <c r="N591" s="273"/>
      <c r="O591" s="272"/>
      <c r="P591" s="259"/>
      <c r="Q591" s="273"/>
      <c r="R591" s="256">
        <f>+H591+K591+N591+Q591</f>
        <v>24280656</v>
      </c>
      <c r="S591" s="251"/>
      <c r="T591" s="251" t="s">
        <v>494</v>
      </c>
      <c r="U591" s="306" t="s">
        <v>37</v>
      </c>
    </row>
    <row r="592" spans="1:21" x14ac:dyDescent="0.2">
      <c r="B592" s="251"/>
      <c r="C592" s="251"/>
      <c r="D592" s="291"/>
      <c r="E592" s="271"/>
      <c r="F592" s="259"/>
      <c r="G592" s="259"/>
      <c r="H592" s="259"/>
      <c r="I592" s="272"/>
      <c r="J592" s="272"/>
      <c r="K592" s="273"/>
      <c r="L592" s="272"/>
      <c r="M592" s="272"/>
      <c r="N592" s="273"/>
      <c r="O592" s="272"/>
      <c r="P592" s="259"/>
      <c r="Q592" s="273"/>
      <c r="R592" s="256"/>
      <c r="S592" s="251"/>
      <c r="T592" s="251"/>
      <c r="U592" s="251"/>
    </row>
    <row r="593" spans="1:21" x14ac:dyDescent="0.2">
      <c r="B593" s="251"/>
      <c r="C593" s="251"/>
      <c r="D593" s="252"/>
      <c r="E593" s="258"/>
      <c r="F593" s="259"/>
      <c r="G593" s="259"/>
      <c r="H593" s="259">
        <f>SUM(H591:H591)</f>
        <v>24280656</v>
      </c>
      <c r="I593" s="272"/>
      <c r="J593" s="272"/>
      <c r="K593" s="261">
        <f>SUM(K591:K591)</f>
        <v>0</v>
      </c>
      <c r="L593" s="272"/>
      <c r="M593" s="272"/>
      <c r="N593" s="261">
        <f>SUM(N591:N591)</f>
        <v>0</v>
      </c>
      <c r="O593" s="272"/>
      <c r="P593" s="259"/>
      <c r="Q593" s="261">
        <f>SUM(Q591:Q591)</f>
        <v>0</v>
      </c>
      <c r="R593" s="256">
        <f>+Q593+N593+K593+H593</f>
        <v>24280656</v>
      </c>
      <c r="S593" s="251"/>
      <c r="T593" s="251"/>
      <c r="U593" s="251"/>
    </row>
    <row r="594" spans="1:21" x14ac:dyDescent="0.2">
      <c r="I594" s="237"/>
    </row>
    <row r="600" spans="1:21" x14ac:dyDescent="0.2">
      <c r="A600" s="233">
        <v>54</v>
      </c>
      <c r="B600" s="233" t="s">
        <v>678</v>
      </c>
      <c r="F600" s="237" t="s">
        <v>475</v>
      </c>
      <c r="I600" s="235" t="s">
        <v>507</v>
      </c>
      <c r="K600" s="290"/>
      <c r="L600" s="235" t="s">
        <v>476</v>
      </c>
      <c r="N600" s="290"/>
      <c r="O600" s="235" t="s">
        <v>478</v>
      </c>
    </row>
    <row r="601" spans="1:21" ht="59.25" customHeight="1" x14ac:dyDescent="0.25">
      <c r="B601" s="246" t="s">
        <v>479</v>
      </c>
      <c r="C601" s="246" t="s">
        <v>480</v>
      </c>
      <c r="D601" s="247" t="s">
        <v>481</v>
      </c>
      <c r="E601" s="246" t="s">
        <v>482</v>
      </c>
      <c r="F601" s="248" t="s">
        <v>483</v>
      </c>
      <c r="G601" s="248" t="s">
        <v>484</v>
      </c>
      <c r="H601" s="248" t="s">
        <v>485</v>
      </c>
      <c r="I601" s="249" t="s">
        <v>483</v>
      </c>
      <c r="J601" s="249" t="s">
        <v>484</v>
      </c>
      <c r="K601" s="250" t="s">
        <v>485</v>
      </c>
      <c r="L601" s="249" t="s">
        <v>483</v>
      </c>
      <c r="M601" s="249" t="s">
        <v>484</v>
      </c>
      <c r="N601" s="250" t="s">
        <v>485</v>
      </c>
      <c r="O601" s="249" t="s">
        <v>483</v>
      </c>
      <c r="P601" s="249" t="s">
        <v>484</v>
      </c>
      <c r="Q601" s="250" t="s">
        <v>485</v>
      </c>
      <c r="R601" s="250" t="s">
        <v>233</v>
      </c>
      <c r="S601" s="246" t="s">
        <v>486</v>
      </c>
      <c r="T601" s="246" t="s">
        <v>487</v>
      </c>
      <c r="U601" s="246" t="s">
        <v>488</v>
      </c>
    </row>
    <row r="602" spans="1:21" s="328" customFormat="1" ht="30" x14ac:dyDescent="0.2">
      <c r="B602" s="329"/>
      <c r="C602" s="329">
        <v>396</v>
      </c>
      <c r="D602" s="330" t="s">
        <v>679</v>
      </c>
      <c r="E602" s="337"/>
      <c r="F602" s="332"/>
      <c r="G602" s="332"/>
      <c r="H602" s="332">
        <v>30000000</v>
      </c>
      <c r="I602" s="334"/>
      <c r="J602" s="334"/>
      <c r="K602" s="335"/>
      <c r="L602" s="334"/>
      <c r="M602" s="334"/>
      <c r="N602" s="335"/>
      <c r="O602" s="334"/>
      <c r="P602" s="332"/>
      <c r="Q602" s="335"/>
      <c r="R602" s="336"/>
      <c r="S602" s="329"/>
      <c r="T602" s="262" t="s">
        <v>27</v>
      </c>
      <c r="U602" s="262" t="s">
        <v>37</v>
      </c>
    </row>
    <row r="603" spans="1:21" s="328" customFormat="1" ht="30" x14ac:dyDescent="0.2">
      <c r="B603" s="329"/>
      <c r="C603" s="329">
        <v>397</v>
      </c>
      <c r="D603" s="330" t="s">
        <v>680</v>
      </c>
      <c r="E603" s="337"/>
      <c r="F603" s="332"/>
      <c r="G603" s="332"/>
      <c r="H603" s="338">
        <v>300000000</v>
      </c>
      <c r="I603" s="334"/>
      <c r="J603" s="334"/>
      <c r="K603" s="335"/>
      <c r="L603" s="334"/>
      <c r="M603" s="334"/>
      <c r="N603" s="335"/>
      <c r="O603" s="334"/>
      <c r="P603" s="332"/>
      <c r="Q603" s="335"/>
      <c r="R603" s="336"/>
      <c r="S603" s="329"/>
      <c r="T603" s="262" t="s">
        <v>27</v>
      </c>
      <c r="U603" s="262" t="s">
        <v>37</v>
      </c>
    </row>
    <row r="604" spans="1:21" s="328" customFormat="1" x14ac:dyDescent="0.2">
      <c r="B604" s="329"/>
      <c r="C604" s="329"/>
      <c r="D604" s="330"/>
      <c r="E604" s="337"/>
      <c r="F604" s="332"/>
      <c r="G604" s="332"/>
      <c r="H604" s="332"/>
      <c r="I604" s="334"/>
      <c r="J604" s="334"/>
      <c r="K604" s="335"/>
      <c r="L604" s="334"/>
      <c r="M604" s="334"/>
      <c r="N604" s="335"/>
      <c r="O604" s="334"/>
      <c r="P604" s="332"/>
      <c r="Q604" s="335"/>
      <c r="R604" s="336"/>
      <c r="S604" s="329"/>
      <c r="T604" s="329"/>
      <c r="U604" s="329"/>
    </row>
    <row r="605" spans="1:21" x14ac:dyDescent="0.2">
      <c r="B605" s="251"/>
      <c r="C605" s="251"/>
      <c r="D605" s="252"/>
      <c r="E605" s="258"/>
      <c r="F605" s="259"/>
      <c r="G605" s="259"/>
      <c r="H605" s="259">
        <f>SUM(H602:H604)</f>
        <v>330000000</v>
      </c>
      <c r="I605" s="272"/>
      <c r="J605" s="272"/>
      <c r="K605" s="261">
        <f>SUM(K33:K34)</f>
        <v>0</v>
      </c>
      <c r="L605" s="272"/>
      <c r="M605" s="272"/>
      <c r="N605" s="261">
        <f>SUM(N33:N34)</f>
        <v>0</v>
      </c>
      <c r="O605" s="272"/>
      <c r="P605" s="259"/>
      <c r="Q605" s="261">
        <f>SUM(Q33:Q34)</f>
        <v>0</v>
      </c>
      <c r="R605" s="256">
        <f>+Q605+N605+K605+H605</f>
        <v>330000000</v>
      </c>
      <c r="S605" s="251"/>
      <c r="T605" s="251"/>
      <c r="U605" s="251"/>
    </row>
    <row r="607" spans="1:21" x14ac:dyDescent="0.2">
      <c r="A607" s="233">
        <v>55</v>
      </c>
      <c r="B607" s="233" t="s">
        <v>678</v>
      </c>
      <c r="F607" s="237" t="s">
        <v>475</v>
      </c>
      <c r="I607" s="235" t="s">
        <v>507</v>
      </c>
      <c r="K607" s="290"/>
      <c r="L607" s="235" t="s">
        <v>476</v>
      </c>
      <c r="N607" s="290"/>
      <c r="O607" s="235" t="s">
        <v>478</v>
      </c>
    </row>
    <row r="608" spans="1:21" ht="59.25" customHeight="1" x14ac:dyDescent="0.25">
      <c r="B608" s="246" t="s">
        <v>479</v>
      </c>
      <c r="C608" s="246" t="s">
        <v>480</v>
      </c>
      <c r="D608" s="247" t="s">
        <v>481</v>
      </c>
      <c r="E608" s="246" t="s">
        <v>482</v>
      </c>
      <c r="F608" s="248" t="s">
        <v>483</v>
      </c>
      <c r="G608" s="248" t="s">
        <v>484</v>
      </c>
      <c r="H608" s="248" t="s">
        <v>485</v>
      </c>
      <c r="I608" s="249" t="s">
        <v>483</v>
      </c>
      <c r="J608" s="249" t="s">
        <v>484</v>
      </c>
      <c r="K608" s="250" t="s">
        <v>485</v>
      </c>
      <c r="L608" s="249" t="s">
        <v>483</v>
      </c>
      <c r="M608" s="249" t="s">
        <v>484</v>
      </c>
      <c r="N608" s="250" t="s">
        <v>485</v>
      </c>
      <c r="O608" s="249" t="s">
        <v>483</v>
      </c>
      <c r="P608" s="249" t="s">
        <v>484</v>
      </c>
      <c r="Q608" s="250" t="s">
        <v>485</v>
      </c>
      <c r="R608" s="250" t="s">
        <v>233</v>
      </c>
      <c r="S608" s="246" t="s">
        <v>486</v>
      </c>
      <c r="T608" s="246" t="s">
        <v>487</v>
      </c>
      <c r="U608" s="246" t="s">
        <v>488</v>
      </c>
    </row>
    <row r="609" spans="1:21" s="328" customFormat="1" ht="30" x14ac:dyDescent="0.2">
      <c r="B609" s="329"/>
      <c r="C609" s="329">
        <v>396</v>
      </c>
      <c r="D609" s="330" t="s">
        <v>679</v>
      </c>
      <c r="E609" s="337"/>
      <c r="F609" s="332"/>
      <c r="G609" s="332"/>
      <c r="H609" s="332">
        <v>120000000</v>
      </c>
      <c r="I609" s="334"/>
      <c r="J609" s="334"/>
      <c r="K609" s="335"/>
      <c r="L609" s="334"/>
      <c r="M609" s="334"/>
      <c r="N609" s="335"/>
      <c r="O609" s="334"/>
      <c r="P609" s="332"/>
      <c r="Q609" s="335"/>
      <c r="R609" s="336"/>
      <c r="S609" s="329"/>
      <c r="T609" s="262" t="s">
        <v>27</v>
      </c>
      <c r="U609" s="262" t="s">
        <v>37</v>
      </c>
    </row>
    <row r="610" spans="1:21" s="328" customFormat="1" ht="30" x14ac:dyDescent="0.2">
      <c r="B610" s="329"/>
      <c r="C610" s="329">
        <v>397</v>
      </c>
      <c r="D610" s="330" t="s">
        <v>680</v>
      </c>
      <c r="E610" s="337"/>
      <c r="F610" s="332"/>
      <c r="G610" s="332"/>
      <c r="H610" s="338">
        <v>750000000</v>
      </c>
      <c r="I610" s="334"/>
      <c r="J610" s="334"/>
      <c r="K610" s="335"/>
      <c r="L610" s="334"/>
      <c r="M610" s="334"/>
      <c r="N610" s="335"/>
      <c r="O610" s="334"/>
      <c r="P610" s="332"/>
      <c r="Q610" s="335"/>
      <c r="R610" s="336"/>
      <c r="S610" s="329"/>
      <c r="T610" s="262" t="s">
        <v>27</v>
      </c>
      <c r="U610" s="262" t="s">
        <v>37</v>
      </c>
    </row>
    <row r="611" spans="1:21" s="328" customFormat="1" x14ac:dyDescent="0.2">
      <c r="B611" s="329"/>
      <c r="C611" s="329"/>
      <c r="D611" s="330"/>
      <c r="E611" s="337"/>
      <c r="F611" s="332"/>
      <c r="G611" s="332"/>
      <c r="H611" s="332"/>
      <c r="I611" s="334"/>
      <c r="J611" s="334"/>
      <c r="K611" s="335"/>
      <c r="L611" s="334"/>
      <c r="M611" s="334"/>
      <c r="N611" s="335"/>
      <c r="O611" s="334"/>
      <c r="P611" s="332"/>
      <c r="Q611" s="335"/>
      <c r="R611" s="336"/>
      <c r="S611" s="329"/>
      <c r="T611" s="329"/>
      <c r="U611" s="329"/>
    </row>
    <row r="612" spans="1:21" x14ac:dyDescent="0.2">
      <c r="B612" s="251"/>
      <c r="C612" s="251"/>
      <c r="D612" s="252"/>
      <c r="E612" s="258"/>
      <c r="F612" s="259"/>
      <c r="G612" s="259"/>
      <c r="H612" s="259">
        <f>SUM(H609:H611)</f>
        <v>870000000</v>
      </c>
      <c r="I612" s="272"/>
      <c r="J612" s="272"/>
      <c r="K612" s="261">
        <f>SUM(K40:K40)</f>
        <v>0</v>
      </c>
      <c r="L612" s="272"/>
      <c r="M612" s="272"/>
      <c r="N612" s="261">
        <f>SUM(N40:N40)</f>
        <v>0</v>
      </c>
      <c r="O612" s="272"/>
      <c r="P612" s="259"/>
      <c r="Q612" s="261">
        <f>SUM(Q40:Q40)</f>
        <v>0</v>
      </c>
      <c r="R612" s="256">
        <f>+Q612+N612+K612+H612</f>
        <v>870000000</v>
      </c>
      <c r="S612" s="251"/>
      <c r="T612" s="251"/>
      <c r="U612" s="251"/>
    </row>
    <row r="614" spans="1:21" x14ac:dyDescent="0.2">
      <c r="A614" s="233">
        <v>56</v>
      </c>
      <c r="B614" s="233" t="s">
        <v>681</v>
      </c>
      <c r="F614" s="237" t="s">
        <v>475</v>
      </c>
      <c r="I614" s="235" t="s">
        <v>507</v>
      </c>
      <c r="K614" s="290"/>
      <c r="L614" s="235" t="s">
        <v>476</v>
      </c>
      <c r="N614" s="290"/>
      <c r="O614" s="235" t="s">
        <v>478</v>
      </c>
    </row>
    <row r="615" spans="1:21" ht="59.25" customHeight="1" x14ac:dyDescent="0.25">
      <c r="B615" s="246" t="s">
        <v>479</v>
      </c>
      <c r="C615" s="246" t="s">
        <v>480</v>
      </c>
      <c r="D615" s="247" t="s">
        <v>481</v>
      </c>
      <c r="E615" s="246" t="s">
        <v>482</v>
      </c>
      <c r="F615" s="248" t="s">
        <v>483</v>
      </c>
      <c r="G615" s="248" t="s">
        <v>484</v>
      </c>
      <c r="H615" s="248" t="s">
        <v>485</v>
      </c>
      <c r="I615" s="249" t="s">
        <v>483</v>
      </c>
      <c r="J615" s="249" t="s">
        <v>484</v>
      </c>
      <c r="K615" s="250" t="s">
        <v>485</v>
      </c>
      <c r="L615" s="249" t="s">
        <v>483</v>
      </c>
      <c r="M615" s="249" t="s">
        <v>484</v>
      </c>
      <c r="N615" s="250" t="s">
        <v>485</v>
      </c>
      <c r="O615" s="249" t="s">
        <v>483</v>
      </c>
      <c r="P615" s="249" t="s">
        <v>484</v>
      </c>
      <c r="Q615" s="250" t="s">
        <v>485</v>
      </c>
      <c r="R615" s="250" t="s">
        <v>233</v>
      </c>
      <c r="S615" s="246" t="s">
        <v>486</v>
      </c>
      <c r="T615" s="246" t="s">
        <v>487</v>
      </c>
      <c r="U615" s="246" t="s">
        <v>488</v>
      </c>
    </row>
    <row r="616" spans="1:21" s="328" customFormat="1" ht="30" x14ac:dyDescent="0.2">
      <c r="B616" s="329"/>
      <c r="C616" s="329">
        <v>396</v>
      </c>
      <c r="D616" s="330" t="s">
        <v>679</v>
      </c>
      <c r="E616" s="337"/>
      <c r="F616" s="332"/>
      <c r="G616" s="332"/>
      <c r="H616" s="332">
        <f>550000000-H602-H609</f>
        <v>400000000</v>
      </c>
      <c r="I616" s="334"/>
      <c r="J616" s="334"/>
      <c r="K616" s="335"/>
      <c r="L616" s="334"/>
      <c r="M616" s="334"/>
      <c r="N616" s="335"/>
      <c r="O616" s="334"/>
      <c r="P616" s="332"/>
      <c r="Q616" s="335"/>
      <c r="R616" s="336"/>
      <c r="S616" s="329"/>
      <c r="T616" s="262" t="s">
        <v>27</v>
      </c>
      <c r="U616" s="262" t="s">
        <v>37</v>
      </c>
    </row>
    <row r="617" spans="1:21" s="328" customFormat="1" ht="30" x14ac:dyDescent="0.2">
      <c r="B617" s="329"/>
      <c r="C617" s="329">
        <v>397</v>
      </c>
      <c r="D617" s="330" t="s">
        <v>680</v>
      </c>
      <c r="E617" s="337"/>
      <c r="F617" s="332"/>
      <c r="G617" s="332"/>
      <c r="H617" s="338">
        <f>3800000000-H603-H610</f>
        <v>2750000000</v>
      </c>
      <c r="I617" s="334"/>
      <c r="J617" s="334"/>
      <c r="K617" s="335"/>
      <c r="L617" s="334"/>
      <c r="M617" s="334"/>
      <c r="N617" s="335"/>
      <c r="O617" s="334"/>
      <c r="P617" s="332"/>
      <c r="Q617" s="335"/>
      <c r="R617" s="336"/>
      <c r="S617" s="329"/>
      <c r="T617" s="262" t="s">
        <v>27</v>
      </c>
      <c r="U617" s="262" t="s">
        <v>37</v>
      </c>
    </row>
    <row r="618" spans="1:21" s="328" customFormat="1" x14ac:dyDescent="0.2">
      <c r="B618" s="329"/>
      <c r="C618" s="329"/>
      <c r="D618" s="330"/>
      <c r="E618" s="337"/>
      <c r="F618" s="332"/>
      <c r="G618" s="332"/>
      <c r="H618" s="332"/>
      <c r="I618" s="334"/>
      <c r="J618" s="334"/>
      <c r="K618" s="335"/>
      <c r="L618" s="334"/>
      <c r="M618" s="334"/>
      <c r="N618" s="335"/>
      <c r="O618" s="334"/>
      <c r="P618" s="332"/>
      <c r="Q618" s="335"/>
      <c r="R618" s="336"/>
      <c r="S618" s="329"/>
      <c r="T618" s="329"/>
      <c r="U618" s="329"/>
    </row>
    <row r="619" spans="1:21" x14ac:dyDescent="0.2">
      <c r="B619" s="251"/>
      <c r="C619" s="251"/>
      <c r="D619" s="252"/>
      <c r="E619" s="258"/>
      <c r="F619" s="259"/>
      <c r="G619" s="259"/>
      <c r="H619" s="259">
        <f>SUM(H616:H618)</f>
        <v>3150000000</v>
      </c>
      <c r="I619" s="272"/>
      <c r="J619" s="272"/>
      <c r="K619" s="261">
        <f>SUM(K46:K47)</f>
        <v>0</v>
      </c>
      <c r="L619" s="272"/>
      <c r="M619" s="272"/>
      <c r="N619" s="261">
        <f>SUM(N46:N47)</f>
        <v>0</v>
      </c>
      <c r="O619" s="272"/>
      <c r="P619" s="259"/>
      <c r="Q619" s="261">
        <f>SUM(Q46:Q47)</f>
        <v>0</v>
      </c>
      <c r="R619" s="256">
        <f>+Q619+N619+K619+H619</f>
        <v>3150000000</v>
      </c>
      <c r="S619" s="251"/>
      <c r="T619" s="251"/>
      <c r="U619" s="251"/>
    </row>
    <row r="622" spans="1:21" x14ac:dyDescent="0.2">
      <c r="A622" s="233">
        <v>57</v>
      </c>
      <c r="B622" s="233" t="s">
        <v>682</v>
      </c>
      <c r="F622" s="237" t="s">
        <v>475</v>
      </c>
      <c r="I622" s="235" t="s">
        <v>507</v>
      </c>
      <c r="K622" s="290"/>
      <c r="L622" s="235" t="s">
        <v>476</v>
      </c>
      <c r="N622" s="290"/>
      <c r="O622" s="235" t="s">
        <v>478</v>
      </c>
    </row>
    <row r="623" spans="1:21" ht="59.25" customHeight="1" x14ac:dyDescent="0.25">
      <c r="B623" s="246" t="s">
        <v>479</v>
      </c>
      <c r="C623" s="246" t="s">
        <v>480</v>
      </c>
      <c r="D623" s="247" t="s">
        <v>481</v>
      </c>
      <c r="E623" s="246" t="s">
        <v>482</v>
      </c>
      <c r="F623" s="248" t="s">
        <v>483</v>
      </c>
      <c r="G623" s="248" t="s">
        <v>484</v>
      </c>
      <c r="H623" s="248" t="s">
        <v>485</v>
      </c>
      <c r="I623" s="249" t="s">
        <v>483</v>
      </c>
      <c r="J623" s="249" t="s">
        <v>484</v>
      </c>
      <c r="K623" s="250" t="s">
        <v>485</v>
      </c>
      <c r="L623" s="249" t="s">
        <v>483</v>
      </c>
      <c r="M623" s="249" t="s">
        <v>484</v>
      </c>
      <c r="N623" s="250" t="s">
        <v>485</v>
      </c>
      <c r="O623" s="249" t="s">
        <v>483</v>
      </c>
      <c r="P623" s="249" t="s">
        <v>484</v>
      </c>
      <c r="Q623" s="250" t="s">
        <v>485</v>
      </c>
      <c r="R623" s="250" t="s">
        <v>233</v>
      </c>
      <c r="S623" s="246" t="s">
        <v>486</v>
      </c>
      <c r="T623" s="246" t="s">
        <v>487</v>
      </c>
      <c r="U623" s="246" t="s">
        <v>488</v>
      </c>
    </row>
    <row r="624" spans="1:21" s="328" customFormat="1" ht="30" x14ac:dyDescent="0.2">
      <c r="B624" s="329"/>
      <c r="C624" s="329">
        <v>396</v>
      </c>
      <c r="D624" s="330" t="s">
        <v>683</v>
      </c>
      <c r="E624" s="337"/>
      <c r="F624" s="332"/>
      <c r="G624" s="332"/>
      <c r="H624" s="332"/>
      <c r="I624" s="334"/>
      <c r="J624" s="334"/>
      <c r="K624" s="335"/>
      <c r="L624" s="334"/>
      <c r="M624" s="334"/>
      <c r="N624" s="335"/>
      <c r="O624" s="334"/>
      <c r="P624" s="332"/>
      <c r="Q624" s="335"/>
      <c r="R624" s="336"/>
      <c r="S624" s="329"/>
      <c r="T624" s="262" t="s">
        <v>27</v>
      </c>
      <c r="U624" s="262" t="s">
        <v>37</v>
      </c>
    </row>
    <row r="625" spans="1:21" s="328" customFormat="1" ht="30" x14ac:dyDescent="0.2">
      <c r="B625" s="329"/>
      <c r="C625" s="329">
        <v>397</v>
      </c>
      <c r="D625" s="330" t="s">
        <v>684</v>
      </c>
      <c r="E625" s="337"/>
      <c r="F625" s="332"/>
      <c r="G625" s="332"/>
      <c r="H625" s="338"/>
      <c r="I625" s="334"/>
      <c r="J625" s="334"/>
      <c r="K625" s="335"/>
      <c r="L625" s="334"/>
      <c r="M625" s="334"/>
      <c r="N625" s="335"/>
      <c r="O625" s="334"/>
      <c r="P625" s="332"/>
      <c r="Q625" s="335"/>
      <c r="R625" s="336"/>
      <c r="S625" s="329"/>
      <c r="T625" s="262" t="s">
        <v>27</v>
      </c>
      <c r="U625" s="262" t="s">
        <v>37</v>
      </c>
    </row>
    <row r="626" spans="1:21" s="328" customFormat="1" x14ac:dyDescent="0.2">
      <c r="B626" s="329"/>
      <c r="C626" s="329"/>
      <c r="D626" s="330"/>
      <c r="E626" s="337"/>
      <c r="F626" s="332"/>
      <c r="G626" s="332"/>
      <c r="H626" s="332"/>
      <c r="I626" s="334"/>
      <c r="J626" s="334"/>
      <c r="K626" s="335"/>
      <c r="L626" s="334"/>
      <c r="M626" s="334"/>
      <c r="N626" s="335"/>
      <c r="O626" s="334"/>
      <c r="P626" s="332"/>
      <c r="Q626" s="335"/>
      <c r="R626" s="336"/>
      <c r="S626" s="329"/>
      <c r="T626" s="329"/>
      <c r="U626" s="329"/>
    </row>
    <row r="627" spans="1:21" x14ac:dyDescent="0.2">
      <c r="B627" s="251"/>
      <c r="C627" s="251"/>
      <c r="D627" s="252"/>
      <c r="E627" s="258"/>
      <c r="F627" s="259"/>
      <c r="G627" s="259"/>
      <c r="H627" s="259">
        <f>SUM(H624:H626)</f>
        <v>0</v>
      </c>
      <c r="I627" s="272"/>
      <c r="J627" s="272"/>
      <c r="K627" s="261">
        <f>SUM(K54:K55)</f>
        <v>0</v>
      </c>
      <c r="L627" s="272"/>
      <c r="M627" s="272"/>
      <c r="N627" s="261">
        <f>SUM(N54:N55)</f>
        <v>0</v>
      </c>
      <c r="O627" s="272"/>
      <c r="P627" s="259"/>
      <c r="Q627" s="261">
        <f>SUM(Q54:Q55)</f>
        <v>0</v>
      </c>
      <c r="R627" s="256">
        <f>+Q627+N627+K627+H627</f>
        <v>0</v>
      </c>
      <c r="S627" s="251"/>
      <c r="T627" s="251"/>
      <c r="U627" s="251"/>
    </row>
    <row r="631" spans="1:21" x14ac:dyDescent="0.2">
      <c r="A631" s="233">
        <v>58</v>
      </c>
      <c r="B631" s="233" t="s">
        <v>685</v>
      </c>
      <c r="F631" s="237" t="s">
        <v>475</v>
      </c>
      <c r="I631" s="235" t="s">
        <v>507</v>
      </c>
      <c r="K631" s="290"/>
      <c r="L631" s="235" t="s">
        <v>476</v>
      </c>
      <c r="N631" s="290"/>
      <c r="O631" s="235" t="s">
        <v>478</v>
      </c>
    </row>
    <row r="632" spans="1:21" ht="59.25" customHeight="1" x14ac:dyDescent="0.25">
      <c r="B632" s="246" t="s">
        <v>479</v>
      </c>
      <c r="C632" s="246" t="s">
        <v>480</v>
      </c>
      <c r="D632" s="247" t="s">
        <v>481</v>
      </c>
      <c r="E632" s="246" t="s">
        <v>482</v>
      </c>
      <c r="F632" s="248" t="s">
        <v>483</v>
      </c>
      <c r="G632" s="248" t="s">
        <v>484</v>
      </c>
      <c r="H632" s="248" t="s">
        <v>485</v>
      </c>
      <c r="I632" s="249" t="s">
        <v>483</v>
      </c>
      <c r="J632" s="249" t="s">
        <v>484</v>
      </c>
      <c r="K632" s="250" t="s">
        <v>485</v>
      </c>
      <c r="L632" s="249" t="s">
        <v>483</v>
      </c>
      <c r="M632" s="249" t="s">
        <v>484</v>
      </c>
      <c r="N632" s="250" t="s">
        <v>485</v>
      </c>
      <c r="O632" s="249" t="s">
        <v>483</v>
      </c>
      <c r="P632" s="249" t="s">
        <v>484</v>
      </c>
      <c r="Q632" s="250" t="s">
        <v>485</v>
      </c>
      <c r="R632" s="250" t="s">
        <v>233</v>
      </c>
      <c r="S632" s="246" t="s">
        <v>486</v>
      </c>
      <c r="T632" s="246" t="s">
        <v>487</v>
      </c>
      <c r="U632" s="246" t="s">
        <v>488</v>
      </c>
    </row>
    <row r="633" spans="1:21" ht="57.75" customHeight="1" x14ac:dyDescent="0.2">
      <c r="B633" s="251"/>
      <c r="C633" s="251">
        <v>231</v>
      </c>
      <c r="D633" s="291" t="s">
        <v>686</v>
      </c>
      <c r="E633" s="258"/>
      <c r="F633" s="259"/>
      <c r="G633" s="259"/>
      <c r="H633" s="103">
        <v>38000000</v>
      </c>
      <c r="I633" s="272"/>
      <c r="J633" s="272"/>
      <c r="K633" s="273"/>
      <c r="L633" s="272"/>
      <c r="M633" s="272"/>
      <c r="N633" s="273"/>
      <c r="O633" s="272"/>
      <c r="P633" s="259"/>
      <c r="Q633" s="273"/>
      <c r="R633" s="256" t="e">
        <f>+#REF!+K633+N633+Q633</f>
        <v>#REF!</v>
      </c>
      <c r="S633" s="251"/>
      <c r="T633" s="251" t="s">
        <v>494</v>
      </c>
      <c r="U633" s="257" t="s">
        <v>37</v>
      </c>
    </row>
    <row r="634" spans="1:21" ht="30" x14ac:dyDescent="0.2">
      <c r="B634" s="251"/>
      <c r="C634" s="251">
        <v>232</v>
      </c>
      <c r="D634" s="291" t="s">
        <v>687</v>
      </c>
      <c r="E634" s="258"/>
      <c r="F634" s="259"/>
      <c r="G634" s="259"/>
      <c r="H634" s="103">
        <v>30000000</v>
      </c>
      <c r="I634" s="272"/>
      <c r="J634" s="272"/>
      <c r="K634" s="273"/>
      <c r="L634" s="272"/>
      <c r="M634" s="272"/>
      <c r="N634" s="273"/>
      <c r="O634" s="272"/>
      <c r="P634" s="259"/>
      <c r="Q634" s="273"/>
      <c r="R634" s="256" t="e">
        <f>+Q634+N634+K634+#REF!</f>
        <v>#REF!</v>
      </c>
      <c r="S634" s="251"/>
      <c r="T634" s="251" t="s">
        <v>494</v>
      </c>
      <c r="U634" s="257" t="s">
        <v>37</v>
      </c>
    </row>
    <row r="635" spans="1:21" ht="30" x14ac:dyDescent="0.2">
      <c r="B635" s="251"/>
      <c r="C635" s="251">
        <v>233</v>
      </c>
      <c r="D635" s="291" t="s">
        <v>688</v>
      </c>
      <c r="E635" s="258"/>
      <c r="F635" s="259"/>
      <c r="G635" s="259"/>
      <c r="H635" s="103">
        <v>10000000</v>
      </c>
      <c r="I635" s="272"/>
      <c r="J635" s="272"/>
      <c r="K635" s="273"/>
      <c r="L635" s="272"/>
      <c r="M635" s="272"/>
      <c r="N635" s="273"/>
      <c r="O635" s="272"/>
      <c r="P635" s="259"/>
      <c r="Q635" s="273"/>
      <c r="R635" s="256"/>
      <c r="S635" s="251"/>
      <c r="T635" s="251" t="s">
        <v>494</v>
      </c>
      <c r="U635" s="257" t="s">
        <v>37</v>
      </c>
    </row>
    <row r="636" spans="1:21" ht="45" x14ac:dyDescent="0.2">
      <c r="B636" s="251"/>
      <c r="C636" s="251">
        <v>242</v>
      </c>
      <c r="D636" s="291" t="s">
        <v>689</v>
      </c>
      <c r="E636" s="258"/>
      <c r="F636" s="259"/>
      <c r="G636" s="259"/>
      <c r="H636" s="103">
        <v>200000</v>
      </c>
      <c r="I636" s="272"/>
      <c r="J636" s="272"/>
      <c r="K636" s="273"/>
      <c r="L636" s="272"/>
      <c r="M636" s="272"/>
      <c r="N636" s="273"/>
      <c r="O636" s="272"/>
      <c r="P636" s="259"/>
      <c r="Q636" s="273"/>
      <c r="R636" s="256"/>
      <c r="S636" s="251"/>
      <c r="T636" s="251" t="s">
        <v>494</v>
      </c>
      <c r="U636" s="257" t="s">
        <v>37</v>
      </c>
    </row>
    <row r="637" spans="1:21" ht="45" x14ac:dyDescent="0.2">
      <c r="B637" s="251"/>
      <c r="C637" s="251">
        <v>250</v>
      </c>
      <c r="D637" s="291" t="s">
        <v>690</v>
      </c>
      <c r="E637" s="258"/>
      <c r="F637" s="259"/>
      <c r="G637" s="259"/>
      <c r="H637" s="103">
        <v>200000</v>
      </c>
      <c r="I637" s="272"/>
      <c r="J637" s="272"/>
      <c r="K637" s="273"/>
      <c r="L637" s="272"/>
      <c r="M637" s="272"/>
      <c r="N637" s="273"/>
      <c r="O637" s="272"/>
      <c r="P637" s="259"/>
      <c r="Q637" s="273"/>
      <c r="R637" s="256"/>
      <c r="S637" s="251"/>
      <c r="T637" s="251" t="s">
        <v>494</v>
      </c>
      <c r="U637" s="257" t="s">
        <v>37</v>
      </c>
    </row>
    <row r="638" spans="1:21" ht="30" x14ac:dyDescent="0.2">
      <c r="B638" s="251"/>
      <c r="C638" s="251">
        <v>258</v>
      </c>
      <c r="D638" s="291" t="s">
        <v>691</v>
      </c>
      <c r="E638" s="258"/>
      <c r="F638" s="259"/>
      <c r="G638" s="259"/>
      <c r="H638" s="103">
        <v>700000</v>
      </c>
      <c r="I638" s="272"/>
      <c r="J638" s="272"/>
      <c r="K638" s="273"/>
      <c r="L638" s="272"/>
      <c r="M638" s="272"/>
      <c r="N638" s="273"/>
      <c r="O638" s="272"/>
      <c r="P638" s="259"/>
      <c r="Q638" s="273"/>
      <c r="R638" s="256"/>
      <c r="S638" s="251"/>
      <c r="T638" s="251" t="s">
        <v>494</v>
      </c>
      <c r="U638" s="257" t="s">
        <v>37</v>
      </c>
    </row>
    <row r="639" spans="1:21" ht="45" x14ac:dyDescent="0.2">
      <c r="B639" s="251"/>
      <c r="C639" s="251">
        <v>264</v>
      </c>
      <c r="D639" s="291" t="s">
        <v>692</v>
      </c>
      <c r="E639" s="258"/>
      <c r="F639" s="259"/>
      <c r="G639" s="259"/>
      <c r="H639" s="103">
        <v>100000</v>
      </c>
      <c r="I639" s="272"/>
      <c r="J639" s="272"/>
      <c r="K639" s="273"/>
      <c r="L639" s="272"/>
      <c r="M639" s="272"/>
      <c r="N639" s="273"/>
      <c r="O639" s="272"/>
      <c r="P639" s="259"/>
      <c r="Q639" s="273"/>
      <c r="R639" s="256"/>
      <c r="S639" s="251"/>
      <c r="T639" s="251" t="s">
        <v>494</v>
      </c>
      <c r="U639" s="257" t="s">
        <v>37</v>
      </c>
    </row>
    <row r="640" spans="1:21" ht="60" x14ac:dyDescent="0.2">
      <c r="B640" s="251"/>
      <c r="C640" s="251">
        <v>272</v>
      </c>
      <c r="D640" s="291" t="s">
        <v>693</v>
      </c>
      <c r="E640" s="258"/>
      <c r="F640" s="259"/>
      <c r="G640" s="259"/>
      <c r="H640" s="103">
        <v>2600000</v>
      </c>
      <c r="I640" s="272"/>
      <c r="J640" s="272"/>
      <c r="K640" s="273"/>
      <c r="L640" s="272"/>
      <c r="M640" s="272"/>
      <c r="N640" s="273"/>
      <c r="O640" s="272"/>
      <c r="P640" s="259"/>
      <c r="Q640" s="273"/>
      <c r="R640" s="256"/>
      <c r="S640" s="251"/>
      <c r="T640" s="251" t="s">
        <v>494</v>
      </c>
      <c r="U640" s="257" t="s">
        <v>37</v>
      </c>
    </row>
    <row r="641" spans="1:21" ht="60" x14ac:dyDescent="0.2">
      <c r="B641" s="251"/>
      <c r="C641" s="251">
        <v>282</v>
      </c>
      <c r="D641" s="291" t="s">
        <v>694</v>
      </c>
      <c r="E641" s="258"/>
      <c r="F641" s="259"/>
      <c r="G641" s="259"/>
      <c r="H641" s="103">
        <v>1500000</v>
      </c>
      <c r="I641" s="272"/>
      <c r="J641" s="272"/>
      <c r="K641" s="273"/>
      <c r="L641" s="272"/>
      <c r="M641" s="272"/>
      <c r="N641" s="273"/>
      <c r="O641" s="272"/>
      <c r="P641" s="259"/>
      <c r="Q641" s="273"/>
      <c r="R641" s="256"/>
      <c r="S641" s="251"/>
      <c r="T641" s="251" t="s">
        <v>494</v>
      </c>
      <c r="U641" s="257" t="s">
        <v>37</v>
      </c>
    </row>
    <row r="642" spans="1:21" ht="28.5" customHeight="1" x14ac:dyDescent="0.2">
      <c r="B642" s="251"/>
      <c r="C642" s="251">
        <v>292</v>
      </c>
      <c r="D642" s="291" t="s">
        <v>695</v>
      </c>
      <c r="E642" s="258"/>
      <c r="F642" s="259"/>
      <c r="G642" s="259"/>
      <c r="H642" s="103">
        <v>700000</v>
      </c>
      <c r="I642" s="272"/>
      <c r="J642" s="272"/>
      <c r="K642" s="273"/>
      <c r="L642" s="272"/>
      <c r="M642" s="272"/>
      <c r="N642" s="273"/>
      <c r="O642" s="272"/>
      <c r="P642" s="259"/>
      <c r="Q642" s="273"/>
      <c r="R642" s="256"/>
      <c r="S642" s="251"/>
      <c r="T642" s="251" t="s">
        <v>494</v>
      </c>
      <c r="U642" s="257" t="s">
        <v>37</v>
      </c>
    </row>
    <row r="643" spans="1:21" ht="45" x14ac:dyDescent="0.2">
      <c r="B643" s="251"/>
      <c r="C643" s="251">
        <v>302</v>
      </c>
      <c r="D643" s="291" t="s">
        <v>696</v>
      </c>
      <c r="E643" s="271"/>
      <c r="F643" s="259"/>
      <c r="G643" s="259"/>
      <c r="H643" s="103">
        <v>1500000</v>
      </c>
      <c r="I643" s="272"/>
      <c r="J643" s="272"/>
      <c r="K643" s="273"/>
      <c r="L643" s="272"/>
      <c r="M643" s="272"/>
      <c r="N643" s="273"/>
      <c r="O643" s="272"/>
      <c r="P643" s="259"/>
      <c r="Q643" s="273"/>
      <c r="R643" s="256"/>
      <c r="S643" s="251"/>
      <c r="T643" s="251" t="s">
        <v>494</v>
      </c>
      <c r="U643" s="257" t="s">
        <v>37</v>
      </c>
    </row>
    <row r="644" spans="1:21" ht="30" x14ac:dyDescent="0.2">
      <c r="A644" s="233" t="s">
        <v>697</v>
      </c>
      <c r="B644" s="251"/>
      <c r="C644" s="251">
        <v>234</v>
      </c>
      <c r="D644" s="291" t="s">
        <v>698</v>
      </c>
      <c r="E644" s="258"/>
      <c r="F644" s="259"/>
      <c r="G644" s="259"/>
      <c r="H644" s="103">
        <v>10000000</v>
      </c>
      <c r="I644" s="272"/>
      <c r="J644" s="272"/>
      <c r="K644" s="273"/>
      <c r="L644" s="272"/>
      <c r="M644" s="272"/>
      <c r="N644" s="273"/>
      <c r="O644" s="272"/>
      <c r="P644" s="259"/>
      <c r="Q644" s="273"/>
      <c r="R644" s="256"/>
      <c r="S644" s="251"/>
      <c r="T644" s="251" t="s">
        <v>494</v>
      </c>
      <c r="U644" s="257" t="s">
        <v>699</v>
      </c>
    </row>
    <row r="645" spans="1:21" ht="30" x14ac:dyDescent="0.2">
      <c r="B645" s="251"/>
      <c r="C645" s="251">
        <v>326</v>
      </c>
      <c r="D645" s="291" t="s">
        <v>700</v>
      </c>
      <c r="F645" s="259"/>
      <c r="G645" s="259"/>
      <c r="H645" s="103">
        <v>1000000</v>
      </c>
      <c r="I645" s="272"/>
      <c r="J645" s="272"/>
      <c r="K645" s="273"/>
      <c r="L645" s="272"/>
      <c r="M645" s="272"/>
      <c r="N645" s="273"/>
      <c r="O645" s="272"/>
      <c r="P645" s="259"/>
      <c r="Q645" s="273"/>
      <c r="R645" s="256"/>
      <c r="S645" s="251"/>
      <c r="T645" s="251" t="s">
        <v>494</v>
      </c>
      <c r="U645" s="257" t="s">
        <v>37</v>
      </c>
    </row>
    <row r="646" spans="1:21" x14ac:dyDescent="0.2">
      <c r="B646" s="251"/>
      <c r="C646" s="251"/>
      <c r="D646" s="252"/>
      <c r="E646" s="258"/>
      <c r="F646" s="259"/>
      <c r="G646" s="259"/>
      <c r="H646" s="259">
        <f>SUM(H633:H645)-15000000</f>
        <v>81500000</v>
      </c>
      <c r="I646" s="272"/>
      <c r="J646" s="272"/>
      <c r="K646" s="261">
        <f>SUM(K633:K645)</f>
        <v>0</v>
      </c>
      <c r="L646" s="272"/>
      <c r="M646" s="272"/>
      <c r="N646" s="261">
        <f>SUM(N633:N645)</f>
        <v>0</v>
      </c>
      <c r="O646" s="272"/>
      <c r="P646" s="259"/>
      <c r="Q646" s="261">
        <f>SUM(Q633:Q645)</f>
        <v>0</v>
      </c>
      <c r="R646" s="256">
        <f>+Q646+N646+K646+H646</f>
        <v>81500000</v>
      </c>
      <c r="S646" s="251"/>
      <c r="T646" s="251"/>
      <c r="U646" s="251"/>
    </row>
    <row r="651" spans="1:21" x14ac:dyDescent="0.2">
      <c r="A651" s="233">
        <v>59</v>
      </c>
      <c r="B651" s="233" t="s">
        <v>701</v>
      </c>
      <c r="F651" s="237" t="s">
        <v>475</v>
      </c>
      <c r="I651" s="235" t="s">
        <v>507</v>
      </c>
      <c r="K651" s="290"/>
      <c r="L651" s="235" t="s">
        <v>476</v>
      </c>
      <c r="N651" s="290"/>
      <c r="O651" s="235" t="s">
        <v>478</v>
      </c>
    </row>
    <row r="652" spans="1:21" ht="59.25" customHeight="1" x14ac:dyDescent="0.25">
      <c r="B652" s="246" t="s">
        <v>479</v>
      </c>
      <c r="C652" s="246" t="s">
        <v>480</v>
      </c>
      <c r="D652" s="247" t="s">
        <v>481</v>
      </c>
      <c r="E652" s="246" t="s">
        <v>482</v>
      </c>
      <c r="F652" s="248" t="s">
        <v>483</v>
      </c>
      <c r="G652" s="248" t="s">
        <v>484</v>
      </c>
      <c r="H652" s="248" t="s">
        <v>485</v>
      </c>
      <c r="I652" s="249" t="s">
        <v>483</v>
      </c>
      <c r="J652" s="249" t="s">
        <v>484</v>
      </c>
      <c r="K652" s="250" t="s">
        <v>485</v>
      </c>
      <c r="L652" s="249" t="s">
        <v>483</v>
      </c>
      <c r="M652" s="249" t="s">
        <v>484</v>
      </c>
      <c r="N652" s="250" t="s">
        <v>485</v>
      </c>
      <c r="O652" s="249" t="s">
        <v>483</v>
      </c>
      <c r="P652" s="249" t="s">
        <v>484</v>
      </c>
      <c r="Q652" s="250" t="s">
        <v>485</v>
      </c>
      <c r="R652" s="250" t="s">
        <v>233</v>
      </c>
      <c r="S652" s="246" t="s">
        <v>486</v>
      </c>
      <c r="T652" s="246" t="s">
        <v>487</v>
      </c>
      <c r="U652" s="246" t="s">
        <v>488</v>
      </c>
    </row>
    <row r="653" spans="1:21" ht="57.75" customHeight="1" x14ac:dyDescent="0.2">
      <c r="B653" s="251"/>
      <c r="C653" s="251">
        <v>231</v>
      </c>
      <c r="D653" s="291" t="s">
        <v>686</v>
      </c>
      <c r="E653" s="258"/>
      <c r="F653" s="259"/>
      <c r="G653" s="259"/>
      <c r="H653" s="103">
        <v>15000000</v>
      </c>
      <c r="I653" s="272"/>
      <c r="J653" s="272"/>
      <c r="K653" s="273"/>
      <c r="L653" s="272"/>
      <c r="M653" s="272"/>
      <c r="N653" s="273"/>
      <c r="O653" s="272"/>
      <c r="P653" s="259"/>
      <c r="Q653" s="273"/>
      <c r="R653" s="256" t="e">
        <f>+#REF!+K653+N653+Q653</f>
        <v>#REF!</v>
      </c>
      <c r="S653" s="251"/>
      <c r="T653" s="251" t="s">
        <v>494</v>
      </c>
      <c r="U653" s="257" t="s">
        <v>37</v>
      </c>
    </row>
    <row r="654" spans="1:21" ht="30" x14ac:dyDescent="0.2">
      <c r="B654" s="251"/>
      <c r="C654" s="251">
        <v>232</v>
      </c>
      <c r="D654" s="291" t="s">
        <v>687</v>
      </c>
      <c r="E654" s="258"/>
      <c r="F654" s="259"/>
      <c r="G654" s="259"/>
      <c r="H654" s="103"/>
      <c r="I654" s="272"/>
      <c r="J654" s="272"/>
      <c r="K654" s="273"/>
      <c r="L654" s="272"/>
      <c r="M654" s="272"/>
      <c r="N654" s="273"/>
      <c r="O654" s="272"/>
      <c r="P654" s="259"/>
      <c r="Q654" s="273"/>
      <c r="R654" s="256" t="e">
        <f>+Q654+N654+K654+#REF!</f>
        <v>#REF!</v>
      </c>
      <c r="S654" s="251"/>
      <c r="T654" s="251" t="s">
        <v>494</v>
      </c>
      <c r="U654" s="257" t="s">
        <v>37</v>
      </c>
    </row>
    <row r="655" spans="1:21" ht="30" x14ac:dyDescent="0.2">
      <c r="B655" s="251"/>
      <c r="C655" s="251">
        <v>233</v>
      </c>
      <c r="D655" s="291" t="s">
        <v>688</v>
      </c>
      <c r="E655" s="258"/>
      <c r="F655" s="259"/>
      <c r="G655" s="259"/>
      <c r="H655" s="103"/>
      <c r="I655" s="272"/>
      <c r="J655" s="272"/>
      <c r="K655" s="273"/>
      <c r="L655" s="272"/>
      <c r="M655" s="272"/>
      <c r="N655" s="273"/>
      <c r="O655" s="272"/>
      <c r="P655" s="259"/>
      <c r="Q655" s="273"/>
      <c r="R655" s="256"/>
      <c r="S655" s="251"/>
      <c r="T655" s="251" t="s">
        <v>494</v>
      </c>
      <c r="U655" s="257" t="s">
        <v>37</v>
      </c>
    </row>
    <row r="656" spans="1:21" ht="45" x14ac:dyDescent="0.2">
      <c r="B656" s="251"/>
      <c r="C656" s="251">
        <v>242</v>
      </c>
      <c r="D656" s="291" t="s">
        <v>689</v>
      </c>
      <c r="E656" s="258"/>
      <c r="F656" s="259"/>
      <c r="G656" s="259"/>
      <c r="H656" s="103"/>
      <c r="I656" s="272"/>
      <c r="J656" s="272"/>
      <c r="K656" s="273"/>
      <c r="L656" s="272"/>
      <c r="M656" s="272"/>
      <c r="N656" s="273"/>
      <c r="O656" s="272"/>
      <c r="P656" s="259"/>
      <c r="Q656" s="273"/>
      <c r="R656" s="256"/>
      <c r="S656" s="251"/>
      <c r="T656" s="251" t="s">
        <v>494</v>
      </c>
      <c r="U656" s="257" t="s">
        <v>37</v>
      </c>
    </row>
    <row r="657" spans="1:21" ht="45" x14ac:dyDescent="0.2">
      <c r="B657" s="251"/>
      <c r="C657" s="251">
        <v>250</v>
      </c>
      <c r="D657" s="291" t="s">
        <v>690</v>
      </c>
      <c r="E657" s="258"/>
      <c r="F657" s="259"/>
      <c r="G657" s="259"/>
      <c r="H657" s="103"/>
      <c r="I657" s="272"/>
      <c r="J657" s="272"/>
      <c r="K657" s="273"/>
      <c r="L657" s="272"/>
      <c r="M657" s="272"/>
      <c r="N657" s="273"/>
      <c r="O657" s="272"/>
      <c r="P657" s="259"/>
      <c r="Q657" s="273"/>
      <c r="R657" s="256"/>
      <c r="S657" s="251"/>
      <c r="T657" s="251" t="s">
        <v>494</v>
      </c>
      <c r="U657" s="257" t="s">
        <v>37</v>
      </c>
    </row>
    <row r="658" spans="1:21" ht="30" x14ac:dyDescent="0.2">
      <c r="B658" s="251"/>
      <c r="C658" s="251">
        <v>258</v>
      </c>
      <c r="D658" s="291" t="s">
        <v>691</v>
      </c>
      <c r="E658" s="258"/>
      <c r="F658" s="259"/>
      <c r="G658" s="259"/>
      <c r="H658" s="103"/>
      <c r="I658" s="272"/>
      <c r="J658" s="272"/>
      <c r="K658" s="273"/>
      <c r="L658" s="272"/>
      <c r="M658" s="272"/>
      <c r="N658" s="273"/>
      <c r="O658" s="272"/>
      <c r="P658" s="259"/>
      <c r="Q658" s="273"/>
      <c r="R658" s="256"/>
      <c r="S658" s="251"/>
      <c r="T658" s="251" t="s">
        <v>494</v>
      </c>
      <c r="U658" s="257" t="s">
        <v>37</v>
      </c>
    </row>
    <row r="659" spans="1:21" ht="45" x14ac:dyDescent="0.2">
      <c r="B659" s="251"/>
      <c r="C659" s="251">
        <v>264</v>
      </c>
      <c r="D659" s="291" t="s">
        <v>692</v>
      </c>
      <c r="E659" s="258"/>
      <c r="F659" s="259"/>
      <c r="G659" s="259"/>
      <c r="H659" s="103"/>
      <c r="I659" s="272"/>
      <c r="J659" s="272"/>
      <c r="K659" s="273"/>
      <c r="L659" s="272"/>
      <c r="M659" s="272"/>
      <c r="N659" s="273"/>
      <c r="O659" s="272"/>
      <c r="P659" s="259"/>
      <c r="Q659" s="273"/>
      <c r="R659" s="256"/>
      <c r="S659" s="251"/>
      <c r="T659" s="251" t="s">
        <v>494</v>
      </c>
      <c r="U659" s="257" t="s">
        <v>37</v>
      </c>
    </row>
    <row r="660" spans="1:21" ht="60" x14ac:dyDescent="0.2">
      <c r="B660" s="251"/>
      <c r="C660" s="251">
        <v>272</v>
      </c>
      <c r="D660" s="291" t="s">
        <v>693</v>
      </c>
      <c r="E660" s="258"/>
      <c r="F660" s="259"/>
      <c r="G660" s="259"/>
      <c r="H660" s="103"/>
      <c r="I660" s="272"/>
      <c r="J660" s="272"/>
      <c r="K660" s="273"/>
      <c r="L660" s="272"/>
      <c r="M660" s="272"/>
      <c r="N660" s="273"/>
      <c r="O660" s="272"/>
      <c r="P660" s="259"/>
      <c r="Q660" s="273"/>
      <c r="R660" s="256"/>
      <c r="S660" s="251"/>
      <c r="T660" s="251" t="s">
        <v>494</v>
      </c>
      <c r="U660" s="257" t="s">
        <v>37</v>
      </c>
    </row>
    <row r="661" spans="1:21" ht="60" x14ac:dyDescent="0.2">
      <c r="B661" s="251"/>
      <c r="C661" s="251">
        <v>282</v>
      </c>
      <c r="D661" s="291" t="s">
        <v>694</v>
      </c>
      <c r="E661" s="258"/>
      <c r="F661" s="259"/>
      <c r="G661" s="259"/>
      <c r="H661" s="103"/>
      <c r="I661" s="272"/>
      <c r="J661" s="272"/>
      <c r="K661" s="273"/>
      <c r="L661" s="272"/>
      <c r="M661" s="272"/>
      <c r="N661" s="273"/>
      <c r="O661" s="272"/>
      <c r="P661" s="259"/>
      <c r="Q661" s="273"/>
      <c r="R661" s="256"/>
      <c r="S661" s="251"/>
      <c r="T661" s="251" t="s">
        <v>494</v>
      </c>
      <c r="U661" s="257" t="s">
        <v>37</v>
      </c>
    </row>
    <row r="662" spans="1:21" ht="28.5" customHeight="1" x14ac:dyDescent="0.2">
      <c r="B662" s="251"/>
      <c r="C662" s="251">
        <v>292</v>
      </c>
      <c r="D662" s="291" t="s">
        <v>695</v>
      </c>
      <c r="E662" s="258"/>
      <c r="F662" s="259"/>
      <c r="G662" s="259"/>
      <c r="H662" s="103"/>
      <c r="I662" s="272"/>
      <c r="J662" s="272"/>
      <c r="K662" s="273"/>
      <c r="L662" s="272"/>
      <c r="M662" s="272"/>
      <c r="N662" s="273"/>
      <c r="O662" s="272"/>
      <c r="P662" s="259"/>
      <c r="Q662" s="273"/>
      <c r="R662" s="256"/>
      <c r="S662" s="251"/>
      <c r="T662" s="251" t="s">
        <v>494</v>
      </c>
      <c r="U662" s="257" t="s">
        <v>37</v>
      </c>
    </row>
    <row r="663" spans="1:21" ht="45" x14ac:dyDescent="0.2">
      <c r="B663" s="251"/>
      <c r="C663" s="251">
        <v>302</v>
      </c>
      <c r="D663" s="291" t="s">
        <v>696</v>
      </c>
      <c r="E663" s="271"/>
      <c r="F663" s="259"/>
      <c r="G663" s="259"/>
      <c r="H663" s="103"/>
      <c r="I663" s="272"/>
      <c r="J663" s="272"/>
      <c r="K663" s="273"/>
      <c r="L663" s="272"/>
      <c r="M663" s="272"/>
      <c r="N663" s="273"/>
      <c r="O663" s="272"/>
      <c r="P663" s="259"/>
      <c r="Q663" s="273"/>
      <c r="R663" s="256"/>
      <c r="S663" s="251"/>
      <c r="T663" s="251" t="s">
        <v>494</v>
      </c>
      <c r="U663" s="257" t="s">
        <v>37</v>
      </c>
    </row>
    <row r="664" spans="1:21" ht="30" x14ac:dyDescent="0.2">
      <c r="A664" s="233" t="s">
        <v>697</v>
      </c>
      <c r="B664" s="251"/>
      <c r="C664" s="251">
        <v>234</v>
      </c>
      <c r="D664" s="291" t="s">
        <v>698</v>
      </c>
      <c r="E664" s="258"/>
      <c r="F664" s="259"/>
      <c r="G664" s="259"/>
      <c r="H664" s="103"/>
      <c r="I664" s="272"/>
      <c r="J664" s="272"/>
      <c r="K664" s="273"/>
      <c r="L664" s="272"/>
      <c r="M664" s="272"/>
      <c r="N664" s="273"/>
      <c r="O664" s="272"/>
      <c r="P664" s="259"/>
      <c r="Q664" s="273"/>
      <c r="R664" s="256"/>
      <c r="S664" s="251"/>
      <c r="T664" s="251" t="s">
        <v>494</v>
      </c>
      <c r="U664" s="257" t="s">
        <v>699</v>
      </c>
    </row>
    <row r="665" spans="1:21" ht="30" x14ac:dyDescent="0.2">
      <c r="B665" s="251"/>
      <c r="C665" s="251">
        <v>326</v>
      </c>
      <c r="D665" s="291" t="s">
        <v>700</v>
      </c>
      <c r="F665" s="259"/>
      <c r="G665" s="259"/>
      <c r="H665" s="103"/>
      <c r="I665" s="272"/>
      <c r="J665" s="272"/>
      <c r="K665" s="273"/>
      <c r="L665" s="272"/>
      <c r="M665" s="272"/>
      <c r="N665" s="273"/>
      <c r="O665" s="272"/>
      <c r="P665" s="259"/>
      <c r="Q665" s="273"/>
      <c r="R665" s="256"/>
      <c r="S665" s="251"/>
      <c r="T665" s="251" t="s">
        <v>494</v>
      </c>
      <c r="U665" s="257" t="s">
        <v>37</v>
      </c>
    </row>
    <row r="666" spans="1:21" x14ac:dyDescent="0.2">
      <c r="B666" s="251"/>
      <c r="C666" s="251"/>
      <c r="D666" s="252"/>
      <c r="E666" s="258"/>
      <c r="F666" s="259"/>
      <c r="G666" s="259"/>
      <c r="H666" s="259">
        <f>SUM(H653:H665)</f>
        <v>15000000</v>
      </c>
      <c r="I666" s="272"/>
      <c r="J666" s="272"/>
      <c r="K666" s="261">
        <f>SUM(K653:K665)</f>
        <v>0</v>
      </c>
      <c r="L666" s="272"/>
      <c r="M666" s="272"/>
      <c r="N666" s="261">
        <f>SUM(N653:N665)</f>
        <v>0</v>
      </c>
      <c r="O666" s="272"/>
      <c r="P666" s="259"/>
      <c r="Q666" s="261">
        <f>SUM(Q653:Q665)</f>
        <v>0</v>
      </c>
      <c r="R666" s="256">
        <f>+Q666+N666+K666+H666</f>
        <v>15000000</v>
      </c>
      <c r="S666" s="251"/>
      <c r="T666" s="251"/>
      <c r="U666" s="251"/>
    </row>
    <row r="668" spans="1:21" x14ac:dyDescent="0.2">
      <c r="H668" s="237">
        <f>+H666*15%</f>
        <v>2250000</v>
      </c>
    </row>
    <row r="670" spans="1:21" x14ac:dyDescent="0.2">
      <c r="A670" s="233">
        <v>60</v>
      </c>
      <c r="B670" s="233" t="s">
        <v>702</v>
      </c>
    </row>
    <row r="671" spans="1:21" ht="59.25" customHeight="1" x14ac:dyDescent="0.25">
      <c r="B671" s="246" t="s">
        <v>479</v>
      </c>
      <c r="C671" s="246" t="s">
        <v>480</v>
      </c>
      <c r="D671" s="247" t="s">
        <v>481</v>
      </c>
      <c r="E671" s="246" t="s">
        <v>482</v>
      </c>
      <c r="F671" s="248" t="s">
        <v>483</v>
      </c>
      <c r="G671" s="248" t="s">
        <v>484</v>
      </c>
      <c r="H671" s="248" t="s">
        <v>485</v>
      </c>
      <c r="I671" s="249" t="s">
        <v>483</v>
      </c>
      <c r="J671" s="249" t="s">
        <v>484</v>
      </c>
      <c r="K671" s="250" t="s">
        <v>485</v>
      </c>
      <c r="L671" s="249" t="s">
        <v>483</v>
      </c>
      <c r="M671" s="249" t="s">
        <v>484</v>
      </c>
      <c r="N671" s="250" t="s">
        <v>485</v>
      </c>
      <c r="O671" s="249" t="s">
        <v>483</v>
      </c>
      <c r="P671" s="249" t="s">
        <v>484</v>
      </c>
      <c r="Q671" s="250" t="s">
        <v>485</v>
      </c>
      <c r="R671" s="250" t="s">
        <v>233</v>
      </c>
      <c r="S671" s="246" t="s">
        <v>486</v>
      </c>
      <c r="T671" s="246" t="s">
        <v>487</v>
      </c>
      <c r="U671" s="246" t="s">
        <v>488</v>
      </c>
    </row>
    <row r="672" spans="1:21" ht="30" x14ac:dyDescent="0.2">
      <c r="A672" s="233" t="s">
        <v>703</v>
      </c>
      <c r="B672" s="251"/>
      <c r="C672" s="251">
        <v>263</v>
      </c>
      <c r="D672" s="291" t="s">
        <v>704</v>
      </c>
      <c r="E672" s="258"/>
      <c r="F672" s="259">
        <v>2900</v>
      </c>
      <c r="G672" s="259">
        <f t="shared" ref="G672:G680" si="15">+H672/F672</f>
        <v>3448.2758620689656</v>
      </c>
      <c r="H672" s="103">
        <v>10000000</v>
      </c>
      <c r="I672" s="272"/>
      <c r="J672" s="272"/>
      <c r="K672" s="273"/>
      <c r="L672" s="272"/>
      <c r="M672" s="272"/>
      <c r="N672" s="273"/>
      <c r="O672" s="272"/>
      <c r="P672" s="259"/>
      <c r="Q672" s="273"/>
      <c r="R672" s="256"/>
      <c r="S672" s="251"/>
      <c r="T672" s="251" t="s">
        <v>494</v>
      </c>
      <c r="U672" s="257" t="s">
        <v>27</v>
      </c>
    </row>
    <row r="673" spans="1:21" ht="45" x14ac:dyDescent="0.2">
      <c r="A673" s="233" t="s">
        <v>703</v>
      </c>
      <c r="B673" s="251"/>
      <c r="C673" s="251">
        <v>269</v>
      </c>
      <c r="D673" s="291" t="s">
        <v>705</v>
      </c>
      <c r="E673" s="258"/>
      <c r="F673" s="259">
        <v>150</v>
      </c>
      <c r="G673" s="259">
        <f t="shared" si="15"/>
        <v>10000</v>
      </c>
      <c r="H673" s="103">
        <v>1500000</v>
      </c>
      <c r="I673" s="272"/>
      <c r="J673" s="272"/>
      <c r="K673" s="273"/>
      <c r="L673" s="272"/>
      <c r="M673" s="272"/>
      <c r="N673" s="273"/>
      <c r="O673" s="272"/>
      <c r="P673" s="259"/>
      <c r="Q673" s="273"/>
      <c r="R673" s="256"/>
      <c r="S673" s="251"/>
      <c r="T673" s="251" t="s">
        <v>494</v>
      </c>
      <c r="U673" s="257" t="s">
        <v>27</v>
      </c>
    </row>
    <row r="674" spans="1:21" ht="45" x14ac:dyDescent="0.2">
      <c r="A674" s="233" t="s">
        <v>703</v>
      </c>
      <c r="B674" s="251"/>
      <c r="C674" s="251">
        <v>270</v>
      </c>
      <c r="D674" s="291" t="s">
        <v>706</v>
      </c>
      <c r="E674" s="258"/>
      <c r="F674" s="259">
        <v>1440</v>
      </c>
      <c r="G674" s="259">
        <f t="shared" si="15"/>
        <v>1041.6666666666667</v>
      </c>
      <c r="H674" s="103">
        <v>1500000</v>
      </c>
      <c r="I674" s="272"/>
      <c r="J674" s="272"/>
      <c r="K674" s="273"/>
      <c r="L674" s="272"/>
      <c r="M674" s="272"/>
      <c r="N674" s="273"/>
      <c r="O674" s="272"/>
      <c r="P674" s="259"/>
      <c r="Q674" s="273"/>
      <c r="R674" s="256" t="e">
        <f>+Q674+N674+K674+#REF!</f>
        <v>#REF!</v>
      </c>
      <c r="S674" s="251"/>
      <c r="T674" s="251" t="s">
        <v>494</v>
      </c>
      <c r="U674" s="257" t="s">
        <v>27</v>
      </c>
    </row>
    <row r="675" spans="1:21" ht="30" x14ac:dyDescent="0.2">
      <c r="A675" s="233" t="s">
        <v>703</v>
      </c>
      <c r="B675" s="251"/>
      <c r="C675" s="251">
        <v>271</v>
      </c>
      <c r="D675" s="291" t="s">
        <v>707</v>
      </c>
      <c r="F675" s="259">
        <v>46295</v>
      </c>
      <c r="G675" s="259">
        <f t="shared" si="15"/>
        <v>756.02116859272064</v>
      </c>
      <c r="H675" s="103">
        <v>35000000</v>
      </c>
      <c r="I675" s="272"/>
      <c r="J675" s="272"/>
      <c r="K675" s="261">
        <f>SUM(K671:K673)</f>
        <v>0</v>
      </c>
      <c r="L675" s="272"/>
      <c r="M675" s="272"/>
      <c r="N675" s="261">
        <f>SUM(N671:N673)</f>
        <v>0</v>
      </c>
      <c r="O675" s="272"/>
      <c r="P675" s="259"/>
      <c r="Q675" s="261">
        <f>SUM(Q671:Q673)</f>
        <v>0</v>
      </c>
      <c r="R675" s="256" t="e">
        <f>+Q675+N675+K675+#REF!</f>
        <v>#REF!</v>
      </c>
      <c r="S675" s="251"/>
      <c r="T675" s="251" t="s">
        <v>494</v>
      </c>
      <c r="U675" s="257" t="s">
        <v>27</v>
      </c>
    </row>
    <row r="676" spans="1:21" ht="30" x14ac:dyDescent="0.2">
      <c r="A676" s="233" t="s">
        <v>703</v>
      </c>
      <c r="B676" s="251"/>
      <c r="C676" s="251">
        <v>273</v>
      </c>
      <c r="D676" s="291" t="s">
        <v>708</v>
      </c>
      <c r="E676" s="271"/>
      <c r="F676" s="259">
        <v>1000</v>
      </c>
      <c r="G676" s="259">
        <f t="shared" si="15"/>
        <v>5000</v>
      </c>
      <c r="H676" s="103">
        <v>5000000</v>
      </c>
      <c r="I676" s="272"/>
      <c r="J676" s="272"/>
      <c r="K676" s="261">
        <f>SUM(K672:K674)</f>
        <v>0</v>
      </c>
      <c r="L676" s="272"/>
      <c r="M676" s="272"/>
      <c r="N676" s="261">
        <f>SUM(N672:N674)</f>
        <v>0</v>
      </c>
      <c r="O676" s="272"/>
      <c r="P676" s="259"/>
      <c r="Q676" s="261">
        <f>SUM(Q672:Q674)</f>
        <v>0</v>
      </c>
      <c r="R676" s="256">
        <f>+Q676+N676+K676+H676</f>
        <v>5000000</v>
      </c>
      <c r="S676" s="251"/>
      <c r="T676" s="251" t="s">
        <v>494</v>
      </c>
      <c r="U676" s="257" t="s">
        <v>27</v>
      </c>
    </row>
    <row r="677" spans="1:21" ht="30" x14ac:dyDescent="0.2">
      <c r="A677" s="233" t="s">
        <v>703</v>
      </c>
      <c r="B677" s="251"/>
      <c r="C677" s="251">
        <v>274</v>
      </c>
      <c r="D677" s="291" t="s">
        <v>709</v>
      </c>
      <c r="E677" s="258"/>
      <c r="F677" s="259">
        <v>610</v>
      </c>
      <c r="G677" s="259">
        <f t="shared" si="15"/>
        <v>11475.409836065573</v>
      </c>
      <c r="H677" s="323">
        <v>7000000</v>
      </c>
      <c r="I677" s="272"/>
      <c r="J677" s="272"/>
      <c r="K677" s="273"/>
      <c r="L677" s="272"/>
      <c r="M677" s="272"/>
      <c r="N677" s="273"/>
      <c r="O677" s="272"/>
      <c r="P677" s="259"/>
      <c r="Q677" s="273"/>
      <c r="R677" s="256"/>
      <c r="S677" s="251"/>
      <c r="T677" s="251" t="s">
        <v>494</v>
      </c>
      <c r="U677" s="257" t="s">
        <v>27</v>
      </c>
    </row>
    <row r="678" spans="1:21" ht="30" x14ac:dyDescent="0.2">
      <c r="A678" s="233" t="s">
        <v>703</v>
      </c>
      <c r="B678" s="251"/>
      <c r="C678" s="251">
        <v>281</v>
      </c>
      <c r="D678" s="291" t="s">
        <v>710</v>
      </c>
      <c r="E678" s="258"/>
      <c r="F678" s="259">
        <v>1000</v>
      </c>
      <c r="G678" s="272">
        <f t="shared" si="15"/>
        <v>17000</v>
      </c>
      <c r="H678" s="323">
        <v>17000000</v>
      </c>
      <c r="I678" s="272"/>
      <c r="J678" s="272"/>
      <c r="K678" s="273"/>
      <c r="L678" s="272"/>
      <c r="M678" s="272"/>
      <c r="N678" s="273"/>
      <c r="O678" s="272"/>
      <c r="P678" s="259"/>
      <c r="Q678" s="273"/>
      <c r="R678" s="256"/>
      <c r="S678" s="251"/>
      <c r="T678" s="251" t="s">
        <v>494</v>
      </c>
      <c r="U678" s="257" t="s">
        <v>27</v>
      </c>
    </row>
    <row r="679" spans="1:21" ht="57.75" customHeight="1" x14ac:dyDescent="0.2">
      <c r="A679" s="233" t="s">
        <v>711</v>
      </c>
      <c r="B679" s="251"/>
      <c r="C679" s="251">
        <v>253</v>
      </c>
      <c r="D679" s="291" t="s">
        <v>712</v>
      </c>
      <c r="E679" s="258"/>
      <c r="F679" s="259">
        <v>361</v>
      </c>
      <c r="G679" s="259">
        <f t="shared" si="15"/>
        <v>69252.077562326871</v>
      </c>
      <c r="H679" s="103">
        <v>25000000</v>
      </c>
      <c r="I679" s="272"/>
      <c r="J679" s="272"/>
      <c r="K679" s="273"/>
      <c r="L679" s="272"/>
      <c r="M679" s="272"/>
      <c r="N679" s="273"/>
      <c r="O679" s="272"/>
      <c r="P679" s="259"/>
      <c r="Q679" s="273"/>
      <c r="R679" s="256" t="e">
        <f>+#REF!+K679+N679+Q679</f>
        <v>#REF!</v>
      </c>
      <c r="S679" s="251"/>
      <c r="T679" s="251" t="s">
        <v>494</v>
      </c>
      <c r="U679" s="257" t="s">
        <v>27</v>
      </c>
    </row>
    <row r="680" spans="1:21" ht="45" x14ac:dyDescent="0.2">
      <c r="A680" s="233" t="s">
        <v>711</v>
      </c>
      <c r="B680" s="251"/>
      <c r="C680" s="251">
        <v>331</v>
      </c>
      <c r="D680" s="291" t="s">
        <v>93</v>
      </c>
      <c r="E680" s="271"/>
      <c r="F680" s="259">
        <v>95</v>
      </c>
      <c r="G680" s="259">
        <f t="shared" si="15"/>
        <v>126315.78947368421</v>
      </c>
      <c r="H680" s="259">
        <v>12000000</v>
      </c>
      <c r="I680" s="272"/>
      <c r="J680" s="272"/>
      <c r="K680" s="273"/>
      <c r="L680" s="272"/>
      <c r="M680" s="272"/>
      <c r="N680" s="273"/>
      <c r="O680" s="272"/>
      <c r="P680" s="259"/>
      <c r="Q680" s="273"/>
      <c r="R680" s="256"/>
      <c r="S680" s="251"/>
      <c r="T680" s="251" t="s">
        <v>494</v>
      </c>
      <c r="U680" s="257" t="s">
        <v>27</v>
      </c>
    </row>
    <row r="681" spans="1:21" ht="15.75" x14ac:dyDescent="0.2">
      <c r="B681" s="251"/>
      <c r="C681" s="251"/>
      <c r="D681" s="293" t="s">
        <v>537</v>
      </c>
      <c r="E681" s="258"/>
      <c r="F681" s="259"/>
      <c r="G681" s="259"/>
      <c r="H681" s="103">
        <f>SUM(H672:H680)</f>
        <v>114000000</v>
      </c>
      <c r="I681" s="272"/>
      <c r="J681" s="272"/>
      <c r="K681" s="273"/>
      <c r="L681" s="272"/>
      <c r="M681" s="272"/>
      <c r="N681" s="273"/>
      <c r="O681" s="272"/>
      <c r="P681" s="259"/>
      <c r="Q681" s="273"/>
      <c r="R681" s="256"/>
      <c r="S681" s="251"/>
      <c r="T681" s="251"/>
      <c r="U681" s="251"/>
    </row>
    <row r="685" spans="1:21" x14ac:dyDescent="0.2">
      <c r="A685" s="233">
        <v>61</v>
      </c>
      <c r="B685" s="233" t="s">
        <v>713</v>
      </c>
    </row>
    <row r="686" spans="1:21" ht="59.25" customHeight="1" x14ac:dyDescent="0.25">
      <c r="B686" s="246" t="s">
        <v>479</v>
      </c>
      <c r="C686" s="246" t="s">
        <v>480</v>
      </c>
      <c r="D686" s="247" t="s">
        <v>481</v>
      </c>
      <c r="E686" s="246" t="s">
        <v>482</v>
      </c>
      <c r="F686" s="248" t="s">
        <v>483</v>
      </c>
      <c r="G686" s="248" t="s">
        <v>484</v>
      </c>
      <c r="H686" s="248" t="s">
        <v>485</v>
      </c>
      <c r="I686" s="249" t="s">
        <v>483</v>
      </c>
      <c r="J686" s="249" t="s">
        <v>484</v>
      </c>
      <c r="K686" s="250" t="s">
        <v>485</v>
      </c>
      <c r="L686" s="249" t="s">
        <v>483</v>
      </c>
      <c r="M686" s="249" t="s">
        <v>484</v>
      </c>
      <c r="N686" s="250" t="s">
        <v>485</v>
      </c>
      <c r="O686" s="249" t="s">
        <v>483</v>
      </c>
      <c r="P686" s="249" t="s">
        <v>484</v>
      </c>
      <c r="Q686" s="250" t="s">
        <v>485</v>
      </c>
      <c r="R686" s="250" t="s">
        <v>233</v>
      </c>
      <c r="S686" s="246" t="s">
        <v>486</v>
      </c>
      <c r="T686" s="246" t="s">
        <v>487</v>
      </c>
      <c r="U686" s="246" t="s">
        <v>488</v>
      </c>
    </row>
    <row r="687" spans="1:21" x14ac:dyDescent="0.2">
      <c r="B687" s="251"/>
      <c r="C687" s="251"/>
      <c r="D687" s="252"/>
      <c r="E687" s="258"/>
      <c r="F687" s="259"/>
      <c r="G687" s="259"/>
      <c r="H687" s="259"/>
      <c r="I687" s="272"/>
      <c r="J687" s="272"/>
      <c r="K687" s="273"/>
      <c r="L687" s="272"/>
      <c r="M687" s="272"/>
      <c r="N687" s="273"/>
      <c r="O687" s="272"/>
      <c r="P687" s="259"/>
      <c r="Q687" s="273"/>
      <c r="R687" s="256"/>
      <c r="S687" s="251"/>
      <c r="T687" s="251"/>
      <c r="U687" s="251"/>
    </row>
    <row r="688" spans="1:21" x14ac:dyDescent="0.2">
      <c r="B688" s="251"/>
      <c r="C688" s="251"/>
      <c r="D688" s="252"/>
      <c r="E688" s="258"/>
      <c r="F688" s="259"/>
      <c r="G688" s="259"/>
      <c r="H688" s="259"/>
      <c r="I688" s="272"/>
      <c r="J688" s="272"/>
      <c r="K688" s="273"/>
      <c r="L688" s="272"/>
      <c r="M688" s="272"/>
      <c r="N688" s="273"/>
      <c r="O688" s="272"/>
      <c r="P688" s="259"/>
      <c r="Q688" s="273"/>
      <c r="R688" s="256"/>
      <c r="S688" s="251"/>
      <c r="T688" s="251"/>
      <c r="U688" s="251"/>
    </row>
    <row r="689" spans="1:21" ht="57.75" customHeight="1" x14ac:dyDescent="0.2">
      <c r="B689" s="251"/>
      <c r="C689" s="251">
        <v>283</v>
      </c>
      <c r="D689" s="291" t="s">
        <v>83</v>
      </c>
      <c r="E689" s="258"/>
      <c r="F689" s="259"/>
      <c r="G689" s="259"/>
      <c r="H689" s="103">
        <v>79789437</v>
      </c>
      <c r="I689" s="272"/>
      <c r="J689" s="272"/>
      <c r="K689" s="273"/>
      <c r="L689" s="272"/>
      <c r="M689" s="272"/>
      <c r="N689" s="273"/>
      <c r="O689" s="272"/>
      <c r="P689" s="259"/>
      <c r="Q689" s="273"/>
      <c r="R689" s="256"/>
      <c r="S689" s="251"/>
      <c r="T689" s="251" t="s">
        <v>494</v>
      </c>
      <c r="U689" s="257" t="s">
        <v>37</v>
      </c>
    </row>
    <row r="690" spans="1:21" x14ac:dyDescent="0.2">
      <c r="B690" s="251"/>
      <c r="C690" s="251"/>
      <c r="D690" s="252"/>
      <c r="E690" s="258"/>
      <c r="F690" s="259"/>
      <c r="G690" s="259"/>
      <c r="H690" s="259"/>
      <c r="I690" s="272"/>
      <c r="J690" s="272"/>
      <c r="K690" s="273"/>
      <c r="L690" s="272"/>
      <c r="M690" s="272"/>
      <c r="N690" s="273"/>
      <c r="O690" s="272"/>
      <c r="P690" s="259"/>
      <c r="Q690" s="273"/>
      <c r="R690" s="256"/>
      <c r="S690" s="251"/>
      <c r="T690" s="251"/>
      <c r="U690" s="251"/>
    </row>
    <row r="691" spans="1:21" x14ac:dyDescent="0.2">
      <c r="B691" s="251"/>
      <c r="C691" s="251"/>
      <c r="D691" s="252"/>
      <c r="E691" s="258"/>
      <c r="F691" s="259"/>
      <c r="G691" s="259"/>
      <c r="H691" s="259"/>
      <c r="I691" s="272"/>
      <c r="J691" s="272"/>
      <c r="K691" s="273"/>
      <c r="L691" s="272"/>
      <c r="M691" s="272"/>
      <c r="N691" s="273"/>
      <c r="O691" s="272"/>
      <c r="P691" s="259"/>
      <c r="Q691" s="273"/>
      <c r="R691" s="256">
        <f>+Q691+N691+K691+H691</f>
        <v>0</v>
      </c>
      <c r="S691" s="251"/>
      <c r="T691" s="251"/>
      <c r="U691" s="251"/>
    </row>
    <row r="692" spans="1:21" x14ac:dyDescent="0.2">
      <c r="B692" s="251"/>
      <c r="C692" s="251"/>
      <c r="D692" s="252"/>
      <c r="E692" s="258"/>
      <c r="F692" s="259"/>
      <c r="G692" s="259"/>
      <c r="H692" s="259">
        <f>SUM(H689:H691)</f>
        <v>79789437</v>
      </c>
      <c r="I692" s="272"/>
      <c r="J692" s="272"/>
      <c r="K692" s="261">
        <f>SUM(K644:K691)</f>
        <v>0</v>
      </c>
      <c r="L692" s="272"/>
      <c r="M692" s="272"/>
      <c r="N692" s="261">
        <f>SUM(N644:N691)</f>
        <v>0</v>
      </c>
      <c r="O692" s="272"/>
      <c r="P692" s="259"/>
      <c r="Q692" s="261">
        <f>SUM(Q644:Q691)</f>
        <v>0</v>
      </c>
      <c r="R692" s="256">
        <f>+Q692+N692+K692+H692</f>
        <v>79789437</v>
      </c>
      <c r="S692" s="251"/>
      <c r="T692" s="251"/>
      <c r="U692" s="251"/>
    </row>
    <row r="697" spans="1:21" x14ac:dyDescent="0.2">
      <c r="A697" s="233">
        <v>62</v>
      </c>
      <c r="B697" s="233" t="s">
        <v>713</v>
      </c>
    </row>
    <row r="698" spans="1:21" ht="59.25" customHeight="1" x14ac:dyDescent="0.25">
      <c r="B698" s="246" t="s">
        <v>479</v>
      </c>
      <c r="C698" s="246" t="s">
        <v>480</v>
      </c>
      <c r="D698" s="247" t="s">
        <v>481</v>
      </c>
      <c r="E698" s="246" t="s">
        <v>482</v>
      </c>
      <c r="F698" s="248" t="s">
        <v>483</v>
      </c>
      <c r="G698" s="248" t="s">
        <v>484</v>
      </c>
      <c r="H698" s="248" t="s">
        <v>485</v>
      </c>
      <c r="I698" s="249" t="s">
        <v>483</v>
      </c>
      <c r="J698" s="249" t="s">
        <v>484</v>
      </c>
      <c r="K698" s="250" t="s">
        <v>485</v>
      </c>
      <c r="L698" s="249" t="s">
        <v>483</v>
      </c>
      <c r="M698" s="249" t="s">
        <v>484</v>
      </c>
      <c r="N698" s="250" t="s">
        <v>485</v>
      </c>
      <c r="O698" s="249" t="s">
        <v>483</v>
      </c>
      <c r="P698" s="249" t="s">
        <v>484</v>
      </c>
      <c r="Q698" s="250" t="s">
        <v>485</v>
      </c>
      <c r="R698" s="250" t="s">
        <v>233</v>
      </c>
      <c r="S698" s="246" t="s">
        <v>486</v>
      </c>
      <c r="T698" s="246" t="s">
        <v>487</v>
      </c>
      <c r="U698" s="246" t="s">
        <v>488</v>
      </c>
    </row>
    <row r="699" spans="1:21" x14ac:dyDescent="0.2">
      <c r="B699" s="251"/>
      <c r="C699" s="251"/>
      <c r="D699" s="252"/>
      <c r="E699" s="258"/>
      <c r="F699" s="259"/>
      <c r="G699" s="259"/>
      <c r="H699" s="259"/>
      <c r="I699" s="272"/>
      <c r="J699" s="272"/>
      <c r="K699" s="273"/>
      <c r="L699" s="272"/>
      <c r="M699" s="272"/>
      <c r="N699" s="273"/>
      <c r="O699" s="272"/>
      <c r="P699" s="259"/>
      <c r="Q699" s="273"/>
      <c r="R699" s="256"/>
      <c r="S699" s="251"/>
      <c r="T699" s="251"/>
      <c r="U699" s="251"/>
    </row>
    <row r="700" spans="1:21" x14ac:dyDescent="0.2">
      <c r="B700" s="251"/>
      <c r="C700" s="251"/>
      <c r="D700" s="252"/>
      <c r="E700" s="258"/>
      <c r="F700" s="259"/>
      <c r="G700" s="259"/>
      <c r="H700" s="259"/>
      <c r="I700" s="272"/>
      <c r="J700" s="272"/>
      <c r="K700" s="273"/>
      <c r="L700" s="272"/>
      <c r="M700" s="272"/>
      <c r="N700" s="273"/>
      <c r="O700" s="272"/>
      <c r="P700" s="259"/>
      <c r="Q700" s="273"/>
      <c r="R700" s="256"/>
      <c r="S700" s="251"/>
      <c r="T700" s="251"/>
      <c r="U700" s="251"/>
    </row>
    <row r="701" spans="1:21" ht="57.75" customHeight="1" x14ac:dyDescent="0.2">
      <c r="B701" s="251"/>
      <c r="C701" s="251">
        <v>283</v>
      </c>
      <c r="D701" s="291" t="s">
        <v>83</v>
      </c>
      <c r="E701" s="258"/>
      <c r="F701" s="259"/>
      <c r="G701" s="259"/>
      <c r="H701" s="103">
        <v>35960848</v>
      </c>
      <c r="I701" s="272"/>
      <c r="J701" s="272"/>
      <c r="K701" s="273"/>
      <c r="L701" s="272"/>
      <c r="M701" s="272"/>
      <c r="N701" s="273"/>
      <c r="O701" s="272"/>
      <c r="P701" s="259"/>
      <c r="Q701" s="273"/>
      <c r="R701" s="256"/>
      <c r="S701" s="251"/>
      <c r="T701" s="251" t="s">
        <v>494</v>
      </c>
      <c r="U701" s="257" t="s">
        <v>37</v>
      </c>
    </row>
    <row r="702" spans="1:21" x14ac:dyDescent="0.2">
      <c r="B702" s="251"/>
      <c r="C702" s="251"/>
      <c r="D702" s="252"/>
      <c r="E702" s="258"/>
      <c r="F702" s="259"/>
      <c r="G702" s="259"/>
      <c r="H702" s="259"/>
      <c r="I702" s="272"/>
      <c r="J702" s="272"/>
      <c r="K702" s="273"/>
      <c r="L702" s="272"/>
      <c r="M702" s="272"/>
      <c r="N702" s="273"/>
      <c r="O702" s="272"/>
      <c r="P702" s="259"/>
      <c r="Q702" s="273"/>
      <c r="R702" s="256"/>
      <c r="S702" s="251"/>
      <c r="T702" s="251"/>
      <c r="U702" s="251"/>
    </row>
    <row r="703" spans="1:21" x14ac:dyDescent="0.2">
      <c r="B703" s="251"/>
      <c r="C703" s="251"/>
      <c r="D703" s="252"/>
      <c r="E703" s="258"/>
      <c r="F703" s="259"/>
      <c r="G703" s="259"/>
      <c r="H703" s="259"/>
      <c r="I703" s="272"/>
      <c r="J703" s="272"/>
      <c r="K703" s="273"/>
      <c r="L703" s="272"/>
      <c r="M703" s="272"/>
      <c r="N703" s="273"/>
      <c r="O703" s="272"/>
      <c r="P703" s="259"/>
      <c r="Q703" s="273"/>
      <c r="R703" s="256">
        <f>+Q703+N703+K703+H703</f>
        <v>0</v>
      </c>
      <c r="S703" s="251"/>
      <c r="T703" s="251"/>
      <c r="U703" s="251"/>
    </row>
    <row r="704" spans="1:21" x14ac:dyDescent="0.2">
      <c r="B704" s="251"/>
      <c r="C704" s="251"/>
      <c r="D704" s="252"/>
      <c r="E704" s="258"/>
      <c r="F704" s="259"/>
      <c r="G704" s="259"/>
      <c r="H704" s="259">
        <f>SUM(H701:H703)</f>
        <v>35960848</v>
      </c>
      <c r="I704" s="272"/>
      <c r="J704" s="272"/>
      <c r="K704" s="261">
        <f>SUM(K653:K703)</f>
        <v>0</v>
      </c>
      <c r="L704" s="272"/>
      <c r="M704" s="272"/>
      <c r="N704" s="261">
        <f>SUM(N653:N703)</f>
        <v>0</v>
      </c>
      <c r="O704" s="272"/>
      <c r="P704" s="259"/>
      <c r="Q704" s="261">
        <f>SUM(Q653:Q703)</f>
        <v>0</v>
      </c>
      <c r="R704" s="256">
        <f>+Q704+N704+K704+H704</f>
        <v>35960848</v>
      </c>
      <c r="S704" s="251"/>
      <c r="T704" s="251"/>
      <c r="U704" s="251"/>
    </row>
    <row r="707" spans="1:21" x14ac:dyDescent="0.2">
      <c r="A707" s="233">
        <v>63</v>
      </c>
      <c r="B707" s="233" t="s">
        <v>713</v>
      </c>
    </row>
    <row r="708" spans="1:21" ht="59.25" customHeight="1" x14ac:dyDescent="0.25">
      <c r="B708" s="246" t="s">
        <v>479</v>
      </c>
      <c r="C708" s="246" t="s">
        <v>480</v>
      </c>
      <c r="D708" s="247" t="s">
        <v>481</v>
      </c>
      <c r="E708" s="246" t="s">
        <v>482</v>
      </c>
      <c r="F708" s="248" t="s">
        <v>483</v>
      </c>
      <c r="G708" s="248" t="s">
        <v>484</v>
      </c>
      <c r="H708" s="248" t="s">
        <v>485</v>
      </c>
      <c r="I708" s="249" t="s">
        <v>483</v>
      </c>
      <c r="J708" s="249" t="s">
        <v>484</v>
      </c>
      <c r="K708" s="250" t="s">
        <v>485</v>
      </c>
      <c r="L708" s="249" t="s">
        <v>483</v>
      </c>
      <c r="M708" s="249" t="s">
        <v>484</v>
      </c>
      <c r="N708" s="250" t="s">
        <v>485</v>
      </c>
      <c r="O708" s="249" t="s">
        <v>483</v>
      </c>
      <c r="P708" s="249" t="s">
        <v>484</v>
      </c>
      <c r="Q708" s="250" t="s">
        <v>485</v>
      </c>
      <c r="R708" s="250" t="s">
        <v>233</v>
      </c>
      <c r="S708" s="246" t="s">
        <v>486</v>
      </c>
      <c r="T708" s="246" t="s">
        <v>487</v>
      </c>
      <c r="U708" s="246" t="s">
        <v>488</v>
      </c>
    </row>
    <row r="709" spans="1:21" x14ac:dyDescent="0.2">
      <c r="B709" s="251"/>
      <c r="C709" s="251"/>
      <c r="D709" s="252"/>
      <c r="E709" s="258"/>
      <c r="F709" s="259"/>
      <c r="G709" s="259"/>
      <c r="H709" s="259"/>
      <c r="I709" s="272"/>
      <c r="J709" s="272"/>
      <c r="K709" s="273"/>
      <c r="L709" s="272"/>
      <c r="M709" s="272"/>
      <c r="N709" s="273"/>
      <c r="O709" s="272"/>
      <c r="P709" s="259"/>
      <c r="Q709" s="273"/>
      <c r="R709" s="256"/>
      <c r="S709" s="251"/>
      <c r="T709" s="251"/>
      <c r="U709" s="251"/>
    </row>
    <row r="710" spans="1:21" x14ac:dyDescent="0.2">
      <c r="B710" s="251"/>
      <c r="C710" s="251"/>
      <c r="D710" s="252"/>
      <c r="E710" s="258"/>
      <c r="F710" s="259"/>
      <c r="G710" s="259"/>
      <c r="H710" s="259"/>
      <c r="I710" s="272"/>
      <c r="J710" s="272"/>
      <c r="K710" s="273"/>
      <c r="L710" s="272"/>
      <c r="M710" s="272"/>
      <c r="N710" s="273"/>
      <c r="O710" s="272"/>
      <c r="P710" s="259"/>
      <c r="Q710" s="273"/>
      <c r="R710" s="256"/>
      <c r="S710" s="251"/>
      <c r="T710" s="251"/>
      <c r="U710" s="251"/>
    </row>
    <row r="711" spans="1:21" ht="57.75" customHeight="1" x14ac:dyDescent="0.2">
      <c r="B711" s="251"/>
      <c r="C711" s="251">
        <v>283</v>
      </c>
      <c r="D711" s="291" t="s">
        <v>83</v>
      </c>
      <c r="E711" s="258"/>
      <c r="F711" s="259"/>
      <c r="G711" s="259"/>
      <c r="H711" s="103">
        <v>34249715</v>
      </c>
      <c r="I711" s="272"/>
      <c r="J711" s="272"/>
      <c r="K711" s="273"/>
      <c r="L711" s="272"/>
      <c r="M711" s="272"/>
      <c r="N711" s="273"/>
      <c r="O711" s="272"/>
      <c r="P711" s="259"/>
      <c r="Q711" s="273"/>
      <c r="R711" s="256"/>
      <c r="S711" s="251"/>
      <c r="T711" s="251" t="s">
        <v>494</v>
      </c>
      <c r="U711" s="257" t="s">
        <v>37</v>
      </c>
    </row>
    <row r="712" spans="1:21" x14ac:dyDescent="0.2">
      <c r="B712" s="251"/>
      <c r="C712" s="251"/>
      <c r="D712" s="252"/>
      <c r="E712" s="258"/>
      <c r="F712" s="259"/>
      <c r="G712" s="259"/>
      <c r="H712" s="259"/>
      <c r="I712" s="272"/>
      <c r="J712" s="272"/>
      <c r="K712" s="273"/>
      <c r="L712" s="272"/>
      <c r="M712" s="272"/>
      <c r="N712" s="273"/>
      <c r="O712" s="272"/>
      <c r="P712" s="259"/>
      <c r="Q712" s="273"/>
      <c r="R712" s="256"/>
      <c r="S712" s="251"/>
      <c r="T712" s="251"/>
      <c r="U712" s="251"/>
    </row>
    <row r="713" spans="1:21" x14ac:dyDescent="0.2">
      <c r="B713" s="251"/>
      <c r="C713" s="251"/>
      <c r="D713" s="252"/>
      <c r="E713" s="258"/>
      <c r="F713" s="259"/>
      <c r="G713" s="259"/>
      <c r="H713" s="259"/>
      <c r="I713" s="272"/>
      <c r="J713" s="272"/>
      <c r="K713" s="273"/>
      <c r="L713" s="272"/>
      <c r="M713" s="272"/>
      <c r="N713" s="273"/>
      <c r="O713" s="272"/>
      <c r="P713" s="259"/>
      <c r="Q713" s="273"/>
      <c r="R713" s="256">
        <f>+Q713+N713+K713+H713</f>
        <v>0</v>
      </c>
      <c r="S713" s="251"/>
      <c r="T713" s="251"/>
      <c r="U713" s="251"/>
    </row>
    <row r="714" spans="1:21" x14ac:dyDescent="0.2">
      <c r="B714" s="251"/>
      <c r="C714" s="251"/>
      <c r="D714" s="252"/>
      <c r="E714" s="258"/>
      <c r="F714" s="259"/>
      <c r="G714" s="259"/>
      <c r="H714" s="259">
        <f>SUM(H711:H713)</f>
        <v>34249715</v>
      </c>
      <c r="I714" s="272"/>
      <c r="J714" s="272"/>
      <c r="K714" s="261">
        <f>SUM(K663:K713)</f>
        <v>0</v>
      </c>
      <c r="L714" s="272"/>
      <c r="M714" s="272"/>
      <c r="N714" s="261">
        <f>SUM(N663:N713)</f>
        <v>0</v>
      </c>
      <c r="O714" s="272"/>
      <c r="P714" s="259"/>
      <c r="Q714" s="261">
        <f>SUM(Q663:Q713)</f>
        <v>0</v>
      </c>
      <c r="R714" s="256">
        <f>+Q714+N714+K714+H714</f>
        <v>34249715</v>
      </c>
      <c r="S714" s="251"/>
      <c r="T714" s="251"/>
      <c r="U714" s="251"/>
    </row>
    <row r="719" spans="1:21" ht="14.25" customHeight="1" x14ac:dyDescent="0.2">
      <c r="A719" s="233">
        <v>64</v>
      </c>
      <c r="B719" s="233" t="s">
        <v>714</v>
      </c>
    </row>
    <row r="720" spans="1:21" ht="59.25" customHeight="1" x14ac:dyDescent="0.25">
      <c r="B720" s="246" t="s">
        <v>479</v>
      </c>
      <c r="C720" s="246" t="s">
        <v>480</v>
      </c>
      <c r="D720" s="247" t="s">
        <v>481</v>
      </c>
      <c r="E720" s="246" t="s">
        <v>482</v>
      </c>
      <c r="F720" s="248" t="s">
        <v>483</v>
      </c>
      <c r="G720" s="248" t="s">
        <v>484</v>
      </c>
      <c r="H720" s="248" t="s">
        <v>485</v>
      </c>
      <c r="I720" s="249" t="s">
        <v>483</v>
      </c>
      <c r="J720" s="249" t="s">
        <v>484</v>
      </c>
      <c r="K720" s="250" t="s">
        <v>485</v>
      </c>
      <c r="L720" s="249" t="s">
        <v>483</v>
      </c>
      <c r="M720" s="249" t="s">
        <v>484</v>
      </c>
      <c r="N720" s="250" t="s">
        <v>485</v>
      </c>
      <c r="O720" s="249" t="s">
        <v>483</v>
      </c>
      <c r="P720" s="249" t="s">
        <v>484</v>
      </c>
      <c r="Q720" s="250" t="s">
        <v>485</v>
      </c>
      <c r="R720" s="250" t="s">
        <v>233</v>
      </c>
      <c r="S720" s="246" t="s">
        <v>486</v>
      </c>
      <c r="T720" s="246" t="s">
        <v>487</v>
      </c>
      <c r="U720" s="246" t="s">
        <v>488</v>
      </c>
    </row>
    <row r="721" spans="1:21" ht="57.75" customHeight="1" x14ac:dyDescent="0.2">
      <c r="B721" s="251"/>
      <c r="C721" s="251">
        <v>245</v>
      </c>
      <c r="D721" s="291" t="s">
        <v>715</v>
      </c>
      <c r="E721" s="258"/>
      <c r="F721" s="259"/>
      <c r="G721" s="259"/>
      <c r="H721" s="103">
        <v>300000000</v>
      </c>
      <c r="I721" s="272"/>
      <c r="J721" s="272"/>
      <c r="K721" s="273"/>
      <c r="L721" s="272"/>
      <c r="M721" s="272"/>
      <c r="N721" s="273"/>
      <c r="O721" s="272"/>
      <c r="P721" s="259"/>
      <c r="Q721" s="273"/>
      <c r="R721" s="256" t="e">
        <f>+#REF!+K721+N721+Q721</f>
        <v>#REF!</v>
      </c>
      <c r="S721" s="251"/>
      <c r="T721" s="251" t="s">
        <v>494</v>
      </c>
      <c r="U721" s="257" t="s">
        <v>37</v>
      </c>
    </row>
    <row r="722" spans="1:21" x14ac:dyDescent="0.2">
      <c r="B722" s="251"/>
      <c r="C722" s="251"/>
      <c r="D722" s="252"/>
      <c r="E722" s="258"/>
      <c r="F722" s="259"/>
      <c r="G722" s="259"/>
      <c r="H722" s="259"/>
      <c r="I722" s="272"/>
      <c r="J722" s="272"/>
      <c r="K722" s="273"/>
      <c r="L722" s="272"/>
      <c r="M722" s="272"/>
      <c r="N722" s="273"/>
      <c r="O722" s="272"/>
      <c r="P722" s="259"/>
      <c r="Q722" s="273"/>
      <c r="R722" s="256"/>
      <c r="S722" s="251"/>
      <c r="T722" s="251"/>
      <c r="U722" s="251"/>
    </row>
    <row r="723" spans="1:21" x14ac:dyDescent="0.2">
      <c r="B723" s="251"/>
      <c r="C723" s="251"/>
      <c r="D723" s="252"/>
      <c r="E723" s="258"/>
      <c r="F723" s="259"/>
      <c r="G723" s="259"/>
      <c r="H723" s="259"/>
      <c r="I723" s="272"/>
      <c r="J723" s="272"/>
      <c r="K723" s="273"/>
      <c r="L723" s="272"/>
      <c r="M723" s="272"/>
      <c r="N723" s="273"/>
      <c r="O723" s="272"/>
      <c r="P723" s="259"/>
      <c r="Q723" s="273"/>
      <c r="R723" s="256">
        <f>+Q723+N723+K723+H723</f>
        <v>0</v>
      </c>
      <c r="S723" s="251"/>
      <c r="T723" s="251"/>
      <c r="U723" s="251"/>
    </row>
    <row r="724" spans="1:21" x14ac:dyDescent="0.2">
      <c r="B724" s="251"/>
      <c r="C724" s="251"/>
      <c r="D724" s="252"/>
      <c r="E724" s="258"/>
      <c r="F724" s="259"/>
      <c r="G724" s="259"/>
      <c r="H724" s="259">
        <f>SUM(H721:H723)</f>
        <v>300000000</v>
      </c>
      <c r="I724" s="272"/>
      <c r="J724" s="272"/>
      <c r="K724" s="261">
        <f>SUM(K721:K723)</f>
        <v>0</v>
      </c>
      <c r="L724" s="272"/>
      <c r="M724" s="272"/>
      <c r="N724" s="261">
        <f>SUM(N721:N723)</f>
        <v>0</v>
      </c>
      <c r="O724" s="272"/>
      <c r="P724" s="259"/>
      <c r="Q724" s="261">
        <f>SUM(Q721:Q723)</f>
        <v>0</v>
      </c>
      <c r="R724" s="256">
        <f>+Q724+N724+K724+H724</f>
        <v>300000000</v>
      </c>
      <c r="S724" s="251"/>
      <c r="T724" s="251"/>
      <c r="U724" s="251"/>
    </row>
    <row r="731" spans="1:21" x14ac:dyDescent="0.2">
      <c r="A731" s="233">
        <v>65</v>
      </c>
      <c r="B731" s="233" t="s">
        <v>716</v>
      </c>
    </row>
    <row r="732" spans="1:21" ht="59.25" customHeight="1" x14ac:dyDescent="0.25">
      <c r="B732" s="246" t="s">
        <v>479</v>
      </c>
      <c r="C732" s="246" t="s">
        <v>480</v>
      </c>
      <c r="D732" s="247" t="s">
        <v>481</v>
      </c>
      <c r="E732" s="246" t="s">
        <v>482</v>
      </c>
      <c r="F732" s="248" t="s">
        <v>483</v>
      </c>
      <c r="G732" s="248" t="s">
        <v>484</v>
      </c>
      <c r="H732" s="248" t="s">
        <v>485</v>
      </c>
      <c r="I732" s="249" t="s">
        <v>483</v>
      </c>
      <c r="J732" s="249" t="s">
        <v>484</v>
      </c>
      <c r="K732" s="250" t="s">
        <v>485</v>
      </c>
      <c r="L732" s="249" t="s">
        <v>483</v>
      </c>
      <c r="M732" s="249" t="s">
        <v>484</v>
      </c>
      <c r="N732" s="250" t="s">
        <v>485</v>
      </c>
      <c r="O732" s="249" t="s">
        <v>483</v>
      </c>
      <c r="P732" s="249" t="s">
        <v>484</v>
      </c>
      <c r="Q732" s="250" t="s">
        <v>485</v>
      </c>
      <c r="R732" s="250" t="s">
        <v>233</v>
      </c>
      <c r="S732" s="246" t="s">
        <v>486</v>
      </c>
      <c r="T732" s="246" t="s">
        <v>487</v>
      </c>
      <c r="U732" s="246" t="s">
        <v>488</v>
      </c>
    </row>
    <row r="733" spans="1:21" ht="57.75" customHeight="1" x14ac:dyDescent="0.2">
      <c r="B733" s="251"/>
      <c r="C733" s="251">
        <v>293</v>
      </c>
      <c r="D733" s="291" t="s">
        <v>717</v>
      </c>
      <c r="E733" s="258"/>
      <c r="F733" s="259"/>
      <c r="G733" s="259"/>
      <c r="H733" s="103">
        <v>7000000</v>
      </c>
      <c r="I733" s="272"/>
      <c r="J733" s="272"/>
      <c r="K733" s="273"/>
      <c r="L733" s="272"/>
      <c r="M733" s="272"/>
      <c r="N733" s="273"/>
      <c r="O733" s="272"/>
      <c r="P733" s="259"/>
      <c r="Q733" s="273"/>
      <c r="R733" s="256" t="e">
        <f>+#REF!+K733+N733+Q733</f>
        <v>#REF!</v>
      </c>
      <c r="S733" s="251"/>
      <c r="T733" s="251" t="s">
        <v>494</v>
      </c>
      <c r="U733" s="257" t="s">
        <v>37</v>
      </c>
    </row>
    <row r="734" spans="1:21" x14ac:dyDescent="0.2">
      <c r="B734" s="251"/>
      <c r="C734" s="251"/>
      <c r="D734" s="252"/>
      <c r="E734" s="258"/>
      <c r="F734" s="259"/>
      <c r="G734" s="259"/>
      <c r="H734" s="259"/>
      <c r="I734" s="272"/>
      <c r="J734" s="272"/>
      <c r="K734" s="273"/>
      <c r="L734" s="272"/>
      <c r="M734" s="272"/>
      <c r="N734" s="273"/>
      <c r="O734" s="272"/>
      <c r="P734" s="259"/>
      <c r="Q734" s="273"/>
      <c r="R734" s="256"/>
      <c r="S734" s="251"/>
      <c r="T734" s="251"/>
      <c r="U734" s="251"/>
    </row>
    <row r="735" spans="1:21" x14ac:dyDescent="0.2">
      <c r="B735" s="251"/>
      <c r="C735" s="251"/>
      <c r="D735" s="252"/>
      <c r="E735" s="258"/>
      <c r="F735" s="259"/>
      <c r="G735" s="259"/>
      <c r="H735" s="259"/>
      <c r="I735" s="272"/>
      <c r="J735" s="272"/>
      <c r="K735" s="273"/>
      <c r="L735" s="272"/>
      <c r="M735" s="272"/>
      <c r="N735" s="273"/>
      <c r="O735" s="272"/>
      <c r="P735" s="259"/>
      <c r="Q735" s="273"/>
      <c r="R735" s="256"/>
      <c r="S735" s="251"/>
      <c r="T735" s="251"/>
      <c r="U735" s="251"/>
    </row>
    <row r="736" spans="1:21" x14ac:dyDescent="0.2">
      <c r="B736" s="251"/>
      <c r="C736" s="251"/>
      <c r="D736" s="252"/>
      <c r="E736" s="258"/>
      <c r="F736" s="259"/>
      <c r="G736" s="259"/>
      <c r="H736" s="259"/>
      <c r="I736" s="272"/>
      <c r="J736" s="272"/>
      <c r="K736" s="273"/>
      <c r="L736" s="272"/>
      <c r="M736" s="272"/>
      <c r="N736" s="273"/>
      <c r="O736" s="272"/>
      <c r="P736" s="259"/>
      <c r="Q736" s="273"/>
      <c r="R736" s="256"/>
      <c r="S736" s="251"/>
      <c r="T736" s="251"/>
      <c r="U736" s="251"/>
    </row>
    <row r="737" spans="1:21" x14ac:dyDescent="0.2">
      <c r="B737" s="251"/>
      <c r="C737" s="251"/>
      <c r="D737" s="252"/>
      <c r="E737" s="258"/>
      <c r="F737" s="259"/>
      <c r="G737" s="259"/>
      <c r="H737" s="259"/>
      <c r="I737" s="272"/>
      <c r="J737" s="272"/>
      <c r="K737" s="273"/>
      <c r="L737" s="272"/>
      <c r="M737" s="272"/>
      <c r="N737" s="273"/>
      <c r="O737" s="272"/>
      <c r="P737" s="259"/>
      <c r="Q737" s="273"/>
      <c r="R737" s="256"/>
      <c r="S737" s="251"/>
      <c r="T737" s="251"/>
      <c r="U737" s="251"/>
    </row>
    <row r="738" spans="1:21" x14ac:dyDescent="0.2">
      <c r="B738" s="251"/>
      <c r="C738" s="251"/>
      <c r="D738" s="252"/>
      <c r="E738" s="258"/>
      <c r="F738" s="259"/>
      <c r="G738" s="259"/>
      <c r="H738" s="259"/>
      <c r="I738" s="272"/>
      <c r="J738" s="272"/>
      <c r="K738" s="273"/>
      <c r="L738" s="272"/>
      <c r="M738" s="272"/>
      <c r="N738" s="273"/>
      <c r="O738" s="272"/>
      <c r="P738" s="259"/>
      <c r="Q738" s="273"/>
      <c r="R738" s="256">
        <f>+Q738+N738+K738+H738</f>
        <v>0</v>
      </c>
      <c r="S738" s="251"/>
      <c r="T738" s="251"/>
      <c r="U738" s="251"/>
    </row>
    <row r="739" spans="1:21" x14ac:dyDescent="0.2">
      <c r="B739" s="251"/>
      <c r="C739" s="251"/>
      <c r="D739" s="252"/>
      <c r="E739" s="258"/>
      <c r="F739" s="259"/>
      <c r="G739" s="259"/>
      <c r="H739" s="259">
        <f>SUM(H733:H738)</f>
        <v>7000000</v>
      </c>
      <c r="I739" s="272"/>
      <c r="J739" s="272"/>
      <c r="K739" s="261">
        <f>SUM(K733:K738)</f>
        <v>0</v>
      </c>
      <c r="L739" s="272"/>
      <c r="M739" s="272"/>
      <c r="N739" s="261">
        <f>SUM(N733:N738)</f>
        <v>0</v>
      </c>
      <c r="O739" s="272"/>
      <c r="P739" s="259"/>
      <c r="Q739" s="261">
        <f>SUM(Q733:Q738)</f>
        <v>0</v>
      </c>
      <c r="R739" s="256">
        <f>+Q739+N739+K739+H739</f>
        <v>7000000</v>
      </c>
      <c r="S739" s="251"/>
      <c r="T739" s="251"/>
      <c r="U739" s="251"/>
    </row>
    <row r="744" spans="1:21" x14ac:dyDescent="0.2">
      <c r="D744" s="233"/>
    </row>
    <row r="745" spans="1:21" x14ac:dyDescent="0.2">
      <c r="D745" s="233"/>
    </row>
    <row r="746" spans="1:21" x14ac:dyDescent="0.2">
      <c r="A746" s="233">
        <v>66</v>
      </c>
      <c r="B746" s="233" t="s">
        <v>718</v>
      </c>
      <c r="D746" s="233"/>
    </row>
    <row r="747" spans="1:21" ht="59.25" customHeight="1" x14ac:dyDescent="0.25">
      <c r="B747" s="246" t="s">
        <v>479</v>
      </c>
      <c r="C747" s="246" t="s">
        <v>480</v>
      </c>
      <c r="D747" s="247" t="s">
        <v>481</v>
      </c>
      <c r="E747" s="246" t="s">
        <v>482</v>
      </c>
      <c r="F747" s="248" t="s">
        <v>483</v>
      </c>
      <c r="G747" s="248" t="s">
        <v>484</v>
      </c>
      <c r="H747" s="248" t="s">
        <v>485</v>
      </c>
      <c r="I747" s="249" t="s">
        <v>483</v>
      </c>
      <c r="J747" s="249" t="s">
        <v>484</v>
      </c>
      <c r="K747" s="250" t="s">
        <v>485</v>
      </c>
      <c r="L747" s="249" t="s">
        <v>483</v>
      </c>
      <c r="M747" s="249" t="s">
        <v>484</v>
      </c>
      <c r="N747" s="250" t="s">
        <v>485</v>
      </c>
      <c r="O747" s="249" t="s">
        <v>483</v>
      </c>
      <c r="P747" s="249" t="s">
        <v>484</v>
      </c>
      <c r="Q747" s="250" t="s">
        <v>485</v>
      </c>
      <c r="R747" s="250" t="s">
        <v>233</v>
      </c>
      <c r="S747" s="246" t="s">
        <v>486</v>
      </c>
      <c r="T747" s="246" t="s">
        <v>487</v>
      </c>
      <c r="U747" s="246" t="s">
        <v>488</v>
      </c>
    </row>
    <row r="748" spans="1:21" ht="57.75" customHeight="1" x14ac:dyDescent="0.2">
      <c r="A748" s="233" t="s">
        <v>703</v>
      </c>
      <c r="B748" s="251"/>
      <c r="C748" s="251">
        <v>208</v>
      </c>
      <c r="D748" s="291" t="s">
        <v>40</v>
      </c>
      <c r="E748" s="258"/>
      <c r="F748" s="259">
        <f>+H748/G748</f>
        <v>7.2750615170642989</v>
      </c>
      <c r="G748" s="259">
        <v>233675</v>
      </c>
      <c r="H748" s="103">
        <v>1700000</v>
      </c>
      <c r="I748" s="272"/>
      <c r="J748" s="272"/>
      <c r="K748" s="273"/>
      <c r="L748" s="272"/>
      <c r="M748" s="272"/>
      <c r="N748" s="273"/>
      <c r="O748" s="272"/>
      <c r="P748" s="259"/>
      <c r="Q748" s="273"/>
      <c r="R748" s="256" t="e">
        <f>+#REF!+K748+N748+Q748</f>
        <v>#REF!</v>
      </c>
      <c r="S748" s="251"/>
      <c r="T748" s="251" t="s">
        <v>494</v>
      </c>
      <c r="U748" s="257" t="s">
        <v>27</v>
      </c>
    </row>
    <row r="749" spans="1:21" ht="30" x14ac:dyDescent="0.2">
      <c r="A749" s="233" t="s">
        <v>703</v>
      </c>
      <c r="B749" s="251"/>
      <c r="C749" s="251">
        <v>220</v>
      </c>
      <c r="D749" s="291" t="s">
        <v>719</v>
      </c>
      <c r="E749" s="258"/>
      <c r="F749" s="259">
        <f>+H749/G749</f>
        <v>3.5302961710823055</v>
      </c>
      <c r="G749" s="259">
        <v>481546</v>
      </c>
      <c r="H749" s="103">
        <v>1700000</v>
      </c>
      <c r="I749" s="272"/>
      <c r="J749" s="272"/>
      <c r="K749" s="273"/>
      <c r="L749" s="272"/>
      <c r="M749" s="272"/>
      <c r="N749" s="273"/>
      <c r="O749" s="272"/>
      <c r="P749" s="259"/>
      <c r="Q749" s="273"/>
      <c r="R749" s="256"/>
      <c r="S749" s="251"/>
      <c r="T749" s="251" t="s">
        <v>494</v>
      </c>
      <c r="U749" s="257" t="s">
        <v>27</v>
      </c>
    </row>
    <row r="750" spans="1:21" ht="30" x14ac:dyDescent="0.2">
      <c r="A750" s="233" t="s">
        <v>703</v>
      </c>
      <c r="B750" s="251"/>
      <c r="C750" s="251">
        <v>229</v>
      </c>
      <c r="D750" s="291" t="s">
        <v>720</v>
      </c>
      <c r="E750" s="258"/>
      <c r="F750" s="259">
        <f>+H750/G750</f>
        <v>8.6486486486486491</v>
      </c>
      <c r="G750" s="259">
        <v>185000</v>
      </c>
      <c r="H750" s="259">
        <v>1600000</v>
      </c>
      <c r="I750" s="272"/>
      <c r="J750" s="272"/>
      <c r="K750" s="273"/>
      <c r="L750" s="272"/>
      <c r="M750" s="272"/>
      <c r="N750" s="273"/>
      <c r="O750" s="272"/>
      <c r="P750" s="259"/>
      <c r="Q750" s="273"/>
      <c r="R750" s="256"/>
      <c r="S750" s="251"/>
      <c r="T750" s="251" t="s">
        <v>494</v>
      </c>
      <c r="U750" s="257" t="s">
        <v>27</v>
      </c>
    </row>
    <row r="751" spans="1:21" ht="15.75" x14ac:dyDescent="0.2">
      <c r="B751" s="251"/>
      <c r="C751" s="251"/>
      <c r="D751" s="293" t="s">
        <v>537</v>
      </c>
      <c r="E751" s="258"/>
      <c r="F751" s="259"/>
      <c r="G751" s="259"/>
      <c r="H751" s="103">
        <f>SUM(H748:H750)</f>
        <v>5000000</v>
      </c>
      <c r="I751" s="272"/>
      <c r="J751" s="272"/>
      <c r="K751" s="273"/>
      <c r="L751" s="272"/>
      <c r="M751" s="272"/>
      <c r="N751" s="273"/>
      <c r="O751" s="272"/>
      <c r="P751" s="259"/>
      <c r="Q751" s="273"/>
      <c r="R751" s="256"/>
      <c r="S751" s="251"/>
      <c r="T751" s="251"/>
      <c r="U751" s="251"/>
    </row>
    <row r="752" spans="1:21" x14ac:dyDescent="0.2">
      <c r="D752" s="233"/>
    </row>
    <row r="753" spans="1:21" x14ac:dyDescent="0.2">
      <c r="D753" s="233"/>
    </row>
    <row r="756" spans="1:21" x14ac:dyDescent="0.2">
      <c r="A756" s="233">
        <v>67</v>
      </c>
      <c r="B756" s="233" t="s">
        <v>721</v>
      </c>
      <c r="D756" s="233"/>
    </row>
    <row r="757" spans="1:21" ht="59.25" customHeight="1" x14ac:dyDescent="0.25">
      <c r="B757" s="246" t="s">
        <v>479</v>
      </c>
      <c r="C757" s="246" t="s">
        <v>480</v>
      </c>
      <c r="D757" s="247" t="s">
        <v>481</v>
      </c>
      <c r="E757" s="246" t="s">
        <v>482</v>
      </c>
      <c r="F757" s="248" t="s">
        <v>483</v>
      </c>
      <c r="G757" s="248" t="s">
        <v>484</v>
      </c>
      <c r="H757" s="248" t="s">
        <v>485</v>
      </c>
      <c r="I757" s="249" t="s">
        <v>483</v>
      </c>
      <c r="J757" s="249" t="s">
        <v>484</v>
      </c>
      <c r="K757" s="250" t="s">
        <v>485</v>
      </c>
      <c r="L757" s="249" t="s">
        <v>483</v>
      </c>
      <c r="M757" s="249" t="s">
        <v>484</v>
      </c>
      <c r="N757" s="250" t="s">
        <v>485</v>
      </c>
      <c r="O757" s="249" t="s">
        <v>483</v>
      </c>
      <c r="P757" s="249" t="s">
        <v>484</v>
      </c>
      <c r="Q757" s="250" t="s">
        <v>485</v>
      </c>
      <c r="R757" s="250" t="s">
        <v>233</v>
      </c>
      <c r="S757" s="246" t="s">
        <v>486</v>
      </c>
      <c r="T757" s="246" t="s">
        <v>487</v>
      </c>
      <c r="U757" s="246" t="s">
        <v>488</v>
      </c>
    </row>
    <row r="758" spans="1:21" ht="57.75" customHeight="1" x14ac:dyDescent="0.2">
      <c r="A758" s="233" t="s">
        <v>722</v>
      </c>
      <c r="B758" s="251"/>
      <c r="C758" s="251">
        <v>209</v>
      </c>
      <c r="D758" s="291" t="s">
        <v>721</v>
      </c>
      <c r="E758" s="258"/>
      <c r="F758" s="259">
        <v>2</v>
      </c>
      <c r="G758" s="259">
        <v>5000000</v>
      </c>
      <c r="H758" s="103">
        <f>+F758*G758</f>
        <v>10000000</v>
      </c>
      <c r="I758" s="272"/>
      <c r="J758" s="272"/>
      <c r="K758" s="273"/>
      <c r="L758" s="272"/>
      <c r="M758" s="272"/>
      <c r="N758" s="273"/>
      <c r="O758" s="272"/>
      <c r="P758" s="259"/>
      <c r="Q758" s="273"/>
      <c r="R758" s="256" t="e">
        <f>+#REF!+K758+N758+Q758</f>
        <v>#REF!</v>
      </c>
      <c r="S758" s="251"/>
      <c r="T758" s="251" t="s">
        <v>494</v>
      </c>
      <c r="U758" s="257" t="s">
        <v>37</v>
      </c>
    </row>
    <row r="759" spans="1:21" x14ac:dyDescent="0.2">
      <c r="B759" s="251"/>
      <c r="C759" s="251"/>
      <c r="D759" s="252"/>
      <c r="E759" s="258"/>
      <c r="F759" s="259"/>
      <c r="G759" s="259"/>
      <c r="H759" s="259">
        <f>SUM(H758:H758)</f>
        <v>10000000</v>
      </c>
      <c r="I759" s="272"/>
      <c r="J759" s="272"/>
      <c r="K759" s="261">
        <f>SUM(K758:K758)</f>
        <v>0</v>
      </c>
      <c r="L759" s="272"/>
      <c r="M759" s="272"/>
      <c r="N759" s="261">
        <f>SUM(N758:N758)</f>
        <v>0</v>
      </c>
      <c r="O759" s="272"/>
      <c r="P759" s="259"/>
      <c r="Q759" s="261">
        <f>SUM(Q758:Q758)</f>
        <v>0</v>
      </c>
      <c r="R759" s="256">
        <f>+Q759+N759+K759+H759</f>
        <v>10000000</v>
      </c>
      <c r="S759" s="251"/>
      <c r="T759" s="251"/>
      <c r="U759" s="251"/>
    </row>
    <row r="764" spans="1:21" ht="30" x14ac:dyDescent="0.2">
      <c r="A764" s="233">
        <v>68</v>
      </c>
      <c r="B764" s="234" t="s">
        <v>67</v>
      </c>
    </row>
    <row r="765" spans="1:21" ht="59.25" customHeight="1" x14ac:dyDescent="0.25">
      <c r="B765" s="246" t="s">
        <v>479</v>
      </c>
      <c r="C765" s="246" t="s">
        <v>480</v>
      </c>
      <c r="D765" s="247" t="s">
        <v>481</v>
      </c>
      <c r="E765" s="246" t="s">
        <v>482</v>
      </c>
      <c r="F765" s="248" t="s">
        <v>483</v>
      </c>
      <c r="G765" s="248" t="s">
        <v>484</v>
      </c>
      <c r="H765" s="248" t="s">
        <v>485</v>
      </c>
      <c r="I765" s="249" t="s">
        <v>483</v>
      </c>
      <c r="J765" s="249" t="s">
        <v>484</v>
      </c>
      <c r="K765" s="250" t="s">
        <v>485</v>
      </c>
      <c r="L765" s="249" t="s">
        <v>483</v>
      </c>
      <c r="M765" s="249" t="s">
        <v>484</v>
      </c>
      <c r="N765" s="250" t="s">
        <v>485</v>
      </c>
      <c r="O765" s="249" t="s">
        <v>483</v>
      </c>
      <c r="P765" s="249" t="s">
        <v>484</v>
      </c>
      <c r="Q765" s="250" t="s">
        <v>485</v>
      </c>
      <c r="R765" s="250" t="s">
        <v>233</v>
      </c>
      <c r="S765" s="246" t="s">
        <v>486</v>
      </c>
      <c r="T765" s="246" t="s">
        <v>487</v>
      </c>
      <c r="U765" s="246" t="s">
        <v>488</v>
      </c>
    </row>
    <row r="766" spans="1:21" ht="57.75" customHeight="1" x14ac:dyDescent="0.2">
      <c r="A766" s="233" t="s">
        <v>541</v>
      </c>
      <c r="B766" s="251"/>
      <c r="C766" s="251">
        <v>225</v>
      </c>
      <c r="D766" s="291" t="s">
        <v>67</v>
      </c>
      <c r="E766" s="258"/>
      <c r="F766" s="259"/>
      <c r="G766" s="259"/>
      <c r="H766" s="103">
        <v>700000000</v>
      </c>
      <c r="I766" s="272"/>
      <c r="J766" s="272"/>
      <c r="K766" s="273"/>
      <c r="L766" s="272"/>
      <c r="M766" s="272"/>
      <c r="N766" s="273"/>
      <c r="O766" s="272"/>
      <c r="P766" s="259"/>
      <c r="Q766" s="273"/>
      <c r="R766" s="256" t="e">
        <f>+#REF!+K766+N766+Q766</f>
        <v>#REF!</v>
      </c>
      <c r="S766" s="251"/>
      <c r="T766" s="251" t="s">
        <v>494</v>
      </c>
      <c r="U766" s="251" t="s">
        <v>27</v>
      </c>
    </row>
    <row r="767" spans="1:21" ht="57.75" customHeight="1" x14ac:dyDescent="0.2">
      <c r="B767" s="251"/>
      <c r="C767" s="251"/>
      <c r="D767" s="291" t="s">
        <v>67</v>
      </c>
      <c r="E767" s="258"/>
      <c r="F767" s="259"/>
      <c r="G767" s="259"/>
      <c r="H767" s="103"/>
      <c r="I767" s="272"/>
      <c r="J767" s="272"/>
      <c r="K767" s="273"/>
      <c r="L767" s="272"/>
      <c r="M767" s="272"/>
      <c r="N767" s="273"/>
      <c r="O767" s="272"/>
      <c r="P767" s="259"/>
      <c r="Q767" s="273"/>
      <c r="R767" s="256"/>
      <c r="S767" s="251"/>
      <c r="T767" s="251"/>
      <c r="U767" s="251"/>
    </row>
    <row r="768" spans="1:21" ht="57.75" customHeight="1" x14ac:dyDescent="0.2">
      <c r="B768" s="251"/>
      <c r="C768" s="251"/>
      <c r="D768" s="291" t="s">
        <v>67</v>
      </c>
      <c r="E768" s="258"/>
      <c r="F768" s="259"/>
      <c r="G768" s="259"/>
      <c r="H768" s="103"/>
      <c r="I768" s="272"/>
      <c r="J768" s="272"/>
      <c r="K768" s="273"/>
      <c r="L768" s="272"/>
      <c r="M768" s="272"/>
      <c r="N768" s="273"/>
      <c r="O768" s="272"/>
      <c r="P768" s="259"/>
      <c r="Q768" s="273"/>
      <c r="R768" s="256"/>
      <c r="S768" s="251"/>
      <c r="T768" s="251"/>
      <c r="U768" s="251"/>
    </row>
    <row r="769" spans="1:21" ht="57.75" customHeight="1" x14ac:dyDescent="0.2">
      <c r="B769" s="251"/>
      <c r="C769" s="251"/>
      <c r="D769" s="291" t="s">
        <v>67</v>
      </c>
      <c r="E769" s="258"/>
      <c r="F769" s="259"/>
      <c r="G769" s="259"/>
      <c r="H769" s="103"/>
      <c r="I769" s="272"/>
      <c r="J769" s="272"/>
      <c r="K769" s="273"/>
      <c r="L769" s="272"/>
      <c r="M769" s="272"/>
      <c r="N769" s="273"/>
      <c r="O769" s="272"/>
      <c r="P769" s="259"/>
      <c r="Q769" s="273"/>
      <c r="R769" s="256"/>
      <c r="S769" s="251"/>
      <c r="T769" s="251"/>
      <c r="U769" s="251"/>
    </row>
    <row r="770" spans="1:21" x14ac:dyDescent="0.2">
      <c r="B770" s="251"/>
      <c r="C770" s="251"/>
      <c r="D770" s="252"/>
      <c r="E770" s="258"/>
      <c r="F770" s="259"/>
      <c r="G770" s="259"/>
      <c r="H770" s="259"/>
      <c r="I770" s="272"/>
      <c r="J770" s="272"/>
      <c r="K770" s="273"/>
      <c r="L770" s="272"/>
      <c r="M770" s="272"/>
      <c r="N770" s="273"/>
      <c r="O770" s="272"/>
      <c r="P770" s="259"/>
      <c r="Q770" s="273"/>
      <c r="R770" s="256"/>
      <c r="S770" s="251"/>
      <c r="T770" s="251"/>
      <c r="U770" s="251"/>
    </row>
    <row r="771" spans="1:21" x14ac:dyDescent="0.2">
      <c r="B771" s="251"/>
      <c r="C771" s="251"/>
      <c r="D771" s="252"/>
      <c r="E771" s="258"/>
      <c r="F771" s="259"/>
      <c r="G771" s="259"/>
      <c r="H771" s="259">
        <f>SUM(H766:H770)</f>
        <v>700000000</v>
      </c>
      <c r="I771" s="272"/>
      <c r="J771" s="272"/>
      <c r="K771" s="261">
        <f>SUM(K766:K770)</f>
        <v>0</v>
      </c>
      <c r="L771" s="272"/>
      <c r="M771" s="272"/>
      <c r="N771" s="261">
        <f>SUM(N766:N770)</f>
        <v>0</v>
      </c>
      <c r="O771" s="272"/>
      <c r="P771" s="259"/>
      <c r="Q771" s="261">
        <f>SUM(Q766:Q770)</f>
        <v>0</v>
      </c>
      <c r="R771" s="256">
        <f>+Q771+N771+K771+H771</f>
        <v>700000000</v>
      </c>
      <c r="S771" s="251"/>
      <c r="T771" s="251"/>
      <c r="U771" s="251"/>
    </row>
    <row r="778" spans="1:21" ht="60" x14ac:dyDescent="0.2">
      <c r="A778" s="233">
        <v>69</v>
      </c>
      <c r="B778" s="234" t="s">
        <v>723</v>
      </c>
      <c r="C778" s="233" t="s">
        <v>724</v>
      </c>
    </row>
    <row r="779" spans="1:21" ht="59.25" customHeight="1" x14ac:dyDescent="0.25">
      <c r="B779" s="246" t="s">
        <v>479</v>
      </c>
      <c r="C779" s="246" t="s">
        <v>480</v>
      </c>
      <c r="D779" s="247" t="s">
        <v>481</v>
      </c>
      <c r="E779" s="246" t="s">
        <v>482</v>
      </c>
      <c r="F779" s="248" t="s">
        <v>483</v>
      </c>
      <c r="G779" s="248" t="s">
        <v>484</v>
      </c>
      <c r="H779" s="248" t="s">
        <v>485</v>
      </c>
      <c r="I779" s="249" t="s">
        <v>483</v>
      </c>
      <c r="J779" s="249" t="s">
        <v>484</v>
      </c>
      <c r="K779" s="250" t="s">
        <v>485</v>
      </c>
      <c r="L779" s="249" t="s">
        <v>483</v>
      </c>
      <c r="M779" s="249" t="s">
        <v>484</v>
      </c>
      <c r="N779" s="250" t="s">
        <v>485</v>
      </c>
      <c r="O779" s="249" t="s">
        <v>483</v>
      </c>
      <c r="P779" s="249" t="s">
        <v>484</v>
      </c>
      <c r="Q779" s="250" t="s">
        <v>485</v>
      </c>
      <c r="R779" s="250" t="s">
        <v>233</v>
      </c>
      <c r="S779" s="246" t="s">
        <v>486</v>
      </c>
      <c r="T779" s="246" t="s">
        <v>487</v>
      </c>
      <c r="U779" s="246" t="s">
        <v>488</v>
      </c>
    </row>
    <row r="780" spans="1:21" ht="57.75" customHeight="1" x14ac:dyDescent="0.2">
      <c r="A780" s="233" t="s">
        <v>541</v>
      </c>
      <c r="B780" s="251"/>
      <c r="C780" s="251">
        <v>230</v>
      </c>
      <c r="D780" s="291" t="s">
        <v>725</v>
      </c>
      <c r="E780" s="258"/>
      <c r="F780" s="259"/>
      <c r="G780" s="259"/>
      <c r="H780" s="103"/>
      <c r="I780" s="272"/>
      <c r="J780" s="272"/>
      <c r="K780" s="273"/>
      <c r="L780" s="272"/>
      <c r="M780" s="272"/>
      <c r="N780" s="273"/>
      <c r="O780" s="272"/>
      <c r="P780" s="259"/>
      <c r="Q780" s="273"/>
      <c r="R780" s="256" t="e">
        <f>+#REF!+K780+N780+Q780</f>
        <v>#REF!</v>
      </c>
      <c r="S780" s="251"/>
      <c r="T780" s="251" t="s">
        <v>614</v>
      </c>
      <c r="U780" s="251" t="s">
        <v>18</v>
      </c>
    </row>
    <row r="781" spans="1:21" x14ac:dyDescent="0.2">
      <c r="B781" s="251"/>
      <c r="C781" s="251"/>
      <c r="D781" s="291"/>
      <c r="E781" s="271"/>
      <c r="F781" s="259"/>
      <c r="G781" s="259"/>
      <c r="H781" s="103"/>
      <c r="I781" s="272"/>
      <c r="J781" s="272"/>
      <c r="K781" s="273"/>
      <c r="L781" s="272"/>
      <c r="M781" s="272"/>
      <c r="N781" s="273"/>
      <c r="O781" s="272"/>
      <c r="P781" s="259"/>
      <c r="Q781" s="273"/>
      <c r="R781" s="256"/>
      <c r="S781" s="251"/>
      <c r="T781" s="251"/>
      <c r="U781" s="251"/>
    </row>
    <row r="782" spans="1:21" x14ac:dyDescent="0.2">
      <c r="B782" s="251"/>
      <c r="C782" s="251"/>
      <c r="D782" s="252"/>
      <c r="E782" s="258"/>
      <c r="F782" s="259"/>
      <c r="G782" s="259"/>
      <c r="H782" s="259"/>
      <c r="I782" s="272"/>
      <c r="J782" s="272"/>
      <c r="K782" s="273"/>
      <c r="L782" s="272"/>
      <c r="M782" s="272"/>
      <c r="N782" s="273"/>
      <c r="O782" s="272"/>
      <c r="P782" s="259"/>
      <c r="Q782" s="273"/>
      <c r="R782" s="256"/>
      <c r="S782" s="251"/>
      <c r="T782" s="251"/>
      <c r="U782" s="251"/>
    </row>
    <row r="783" spans="1:21" x14ac:dyDescent="0.2">
      <c r="B783" s="251"/>
      <c r="C783" s="251"/>
      <c r="D783" s="252"/>
      <c r="E783" s="258"/>
      <c r="F783" s="259"/>
      <c r="G783" s="259"/>
      <c r="H783" s="259"/>
      <c r="I783" s="272"/>
      <c r="J783" s="272"/>
      <c r="K783" s="273"/>
      <c r="L783" s="272"/>
      <c r="M783" s="272"/>
      <c r="N783" s="273"/>
      <c r="O783" s="272"/>
      <c r="P783" s="259"/>
      <c r="Q783" s="273"/>
      <c r="R783" s="256"/>
      <c r="S783" s="251"/>
      <c r="T783" s="251"/>
      <c r="U783" s="251"/>
    </row>
    <row r="784" spans="1:21" x14ac:dyDescent="0.2">
      <c r="B784" s="251"/>
      <c r="C784" s="251"/>
      <c r="D784" s="252"/>
      <c r="E784" s="258"/>
      <c r="F784" s="259"/>
      <c r="G784" s="259"/>
      <c r="H784" s="259"/>
      <c r="I784" s="272"/>
      <c r="J784" s="272"/>
      <c r="K784" s="273"/>
      <c r="L784" s="272"/>
      <c r="M784" s="272"/>
      <c r="N784" s="273"/>
      <c r="O784" s="272"/>
      <c r="P784" s="259"/>
      <c r="Q784" s="273"/>
      <c r="R784" s="256"/>
      <c r="S784" s="251"/>
      <c r="T784" s="251"/>
      <c r="U784" s="251"/>
    </row>
    <row r="785" spans="1:21" x14ac:dyDescent="0.2">
      <c r="B785" s="251"/>
      <c r="C785" s="251"/>
      <c r="D785" s="252"/>
      <c r="E785" s="258"/>
      <c r="F785" s="259"/>
      <c r="G785" s="259"/>
      <c r="H785" s="259"/>
      <c r="I785" s="272"/>
      <c r="J785" s="272"/>
      <c r="K785" s="273"/>
      <c r="L785" s="272"/>
      <c r="M785" s="272"/>
      <c r="N785" s="273"/>
      <c r="O785" s="272"/>
      <c r="P785" s="259"/>
      <c r="Q785" s="273"/>
      <c r="R785" s="256">
        <f>+Q785+N785+K785+H785</f>
        <v>0</v>
      </c>
      <c r="S785" s="251"/>
      <c r="T785" s="251"/>
      <c r="U785" s="251"/>
    </row>
    <row r="786" spans="1:21" x14ac:dyDescent="0.2">
      <c r="B786" s="251"/>
      <c r="C786" s="251"/>
      <c r="D786" s="252"/>
      <c r="E786" s="258"/>
      <c r="F786" s="259"/>
      <c r="G786" s="259"/>
      <c r="H786" s="259">
        <f>SUM(H780:H785)</f>
        <v>0</v>
      </c>
      <c r="I786" s="272"/>
      <c r="J786" s="272"/>
      <c r="K786" s="261">
        <f>SUM(K780:K785)</f>
        <v>0</v>
      </c>
      <c r="L786" s="272"/>
      <c r="M786" s="272"/>
      <c r="N786" s="261">
        <f>SUM(N780:N785)</f>
        <v>0</v>
      </c>
      <c r="O786" s="272"/>
      <c r="P786" s="259"/>
      <c r="Q786" s="261">
        <f>SUM(Q780:Q785)</f>
        <v>0</v>
      </c>
      <c r="R786" s="256">
        <f>+Q786+N786+K786+H786</f>
        <v>0</v>
      </c>
      <c r="S786" s="251"/>
      <c r="T786" s="251"/>
      <c r="U786" s="251"/>
    </row>
    <row r="791" spans="1:21" ht="45" x14ac:dyDescent="0.2">
      <c r="A791" s="233">
        <v>70</v>
      </c>
      <c r="B791" s="234" t="s">
        <v>726</v>
      </c>
    </row>
    <row r="792" spans="1:21" ht="59.25" customHeight="1" x14ac:dyDescent="0.25">
      <c r="B792" s="246" t="s">
        <v>479</v>
      </c>
      <c r="C792" s="246" t="s">
        <v>480</v>
      </c>
      <c r="D792" s="247" t="s">
        <v>481</v>
      </c>
      <c r="E792" s="246" t="s">
        <v>482</v>
      </c>
      <c r="F792" s="248" t="s">
        <v>483</v>
      </c>
      <c r="G792" s="248" t="s">
        <v>484</v>
      </c>
      <c r="H792" s="248" t="s">
        <v>485</v>
      </c>
      <c r="I792" s="249" t="s">
        <v>483</v>
      </c>
      <c r="J792" s="249" t="s">
        <v>484</v>
      </c>
      <c r="K792" s="250" t="s">
        <v>485</v>
      </c>
      <c r="L792" s="249" t="s">
        <v>483</v>
      </c>
      <c r="M792" s="249" t="s">
        <v>484</v>
      </c>
      <c r="N792" s="250" t="s">
        <v>485</v>
      </c>
      <c r="O792" s="249" t="s">
        <v>483</v>
      </c>
      <c r="P792" s="249" t="s">
        <v>484</v>
      </c>
      <c r="Q792" s="250" t="s">
        <v>485</v>
      </c>
      <c r="R792" s="250" t="s">
        <v>233</v>
      </c>
      <c r="S792" s="246" t="s">
        <v>486</v>
      </c>
      <c r="T792" s="246" t="s">
        <v>487</v>
      </c>
      <c r="U792" s="246" t="s">
        <v>488</v>
      </c>
    </row>
    <row r="793" spans="1:21" ht="30" x14ac:dyDescent="0.2">
      <c r="B793" s="251"/>
      <c r="C793" s="251">
        <v>359</v>
      </c>
      <c r="D793" s="291" t="s">
        <v>726</v>
      </c>
      <c r="E793" s="258"/>
      <c r="F793" s="259"/>
      <c r="G793" s="259"/>
      <c r="H793" s="259">
        <v>25000000</v>
      </c>
      <c r="I793" s="272"/>
      <c r="J793" s="272"/>
      <c r="K793" s="273"/>
      <c r="L793" s="272"/>
      <c r="M793" s="272"/>
      <c r="N793" s="273"/>
      <c r="O793" s="272"/>
      <c r="P793" s="259"/>
      <c r="Q793" s="273"/>
      <c r="R793" s="256"/>
      <c r="S793" s="251"/>
      <c r="T793" s="257" t="s">
        <v>727</v>
      </c>
      <c r="U793" s="257" t="s">
        <v>37</v>
      </c>
    </row>
    <row r="794" spans="1:21" x14ac:dyDescent="0.2">
      <c r="B794" s="251"/>
      <c r="C794" s="251"/>
      <c r="D794" s="252"/>
      <c r="E794" s="258"/>
      <c r="F794" s="259"/>
      <c r="G794" s="259"/>
      <c r="H794" s="259"/>
      <c r="I794" s="272"/>
      <c r="J794" s="272"/>
      <c r="K794" s="273"/>
      <c r="L794" s="272"/>
      <c r="M794" s="272"/>
      <c r="N794" s="273"/>
      <c r="O794" s="272"/>
      <c r="P794" s="259"/>
      <c r="Q794" s="273"/>
      <c r="R794" s="256"/>
      <c r="S794" s="251"/>
      <c r="T794" s="251"/>
      <c r="U794" s="251"/>
    </row>
    <row r="795" spans="1:21" x14ac:dyDescent="0.2">
      <c r="B795" s="251"/>
      <c r="C795" s="251"/>
      <c r="D795" s="252"/>
      <c r="E795" s="258"/>
      <c r="F795" s="259"/>
      <c r="G795" s="259"/>
      <c r="H795" s="259"/>
      <c r="I795" s="272"/>
      <c r="J795" s="272"/>
      <c r="K795" s="273"/>
      <c r="L795" s="272"/>
      <c r="M795" s="272"/>
      <c r="N795" s="273"/>
      <c r="O795" s="272"/>
      <c r="P795" s="259"/>
      <c r="Q795" s="273"/>
      <c r="R795" s="256"/>
      <c r="S795" s="251"/>
      <c r="T795" s="251"/>
      <c r="U795" s="251"/>
    </row>
    <row r="796" spans="1:21" x14ac:dyDescent="0.2">
      <c r="B796" s="251"/>
      <c r="C796" s="251"/>
      <c r="D796" s="252"/>
      <c r="E796" s="258"/>
      <c r="F796" s="259"/>
      <c r="G796" s="259"/>
      <c r="H796" s="259"/>
      <c r="I796" s="272"/>
      <c r="J796" s="272"/>
      <c r="K796" s="273"/>
      <c r="L796" s="272"/>
      <c r="M796" s="272"/>
      <c r="N796" s="273"/>
      <c r="O796" s="272"/>
      <c r="P796" s="259"/>
      <c r="Q796" s="273"/>
      <c r="R796" s="256">
        <f>+Q796+N796+K796+H796</f>
        <v>0</v>
      </c>
      <c r="S796" s="251"/>
      <c r="T796" s="251"/>
      <c r="U796" s="251"/>
    </row>
    <row r="797" spans="1:21" x14ac:dyDescent="0.2">
      <c r="B797" s="251"/>
      <c r="C797" s="251"/>
      <c r="D797" s="252"/>
      <c r="E797" s="258"/>
      <c r="F797" s="259"/>
      <c r="G797" s="259"/>
      <c r="H797" s="259">
        <f>SUM(H793:H796)</f>
        <v>25000000</v>
      </c>
      <c r="I797" s="272"/>
      <c r="J797" s="272"/>
      <c r="K797" s="261">
        <f>SUM(K793:K796)</f>
        <v>0</v>
      </c>
      <c r="L797" s="272"/>
      <c r="M797" s="272"/>
      <c r="N797" s="261">
        <f>SUM(N793:N796)</f>
        <v>0</v>
      </c>
      <c r="O797" s="272"/>
      <c r="P797" s="259"/>
      <c r="Q797" s="261">
        <f>SUM(Q793:Q796)</f>
        <v>0</v>
      </c>
      <c r="R797" s="256">
        <f>+Q797+N797+K797+H797</f>
        <v>25000000</v>
      </c>
      <c r="S797" s="251"/>
      <c r="T797" s="251"/>
      <c r="U797" s="251"/>
    </row>
    <row r="800" spans="1:21" ht="60" x14ac:dyDescent="0.2">
      <c r="A800" s="233">
        <v>71</v>
      </c>
      <c r="B800" s="234" t="s">
        <v>728</v>
      </c>
    </row>
    <row r="801" spans="1:21" ht="59.25" customHeight="1" x14ac:dyDescent="0.25">
      <c r="B801" s="246" t="s">
        <v>479</v>
      </c>
      <c r="C801" s="246" t="s">
        <v>480</v>
      </c>
      <c r="D801" s="247" t="s">
        <v>481</v>
      </c>
      <c r="E801" s="246" t="s">
        <v>482</v>
      </c>
      <c r="F801" s="248" t="s">
        <v>483</v>
      </c>
      <c r="G801" s="248" t="s">
        <v>484</v>
      </c>
      <c r="H801" s="248" t="s">
        <v>485</v>
      </c>
      <c r="I801" s="249" t="s">
        <v>483</v>
      </c>
      <c r="J801" s="249" t="s">
        <v>484</v>
      </c>
      <c r="K801" s="250" t="s">
        <v>485</v>
      </c>
      <c r="L801" s="249" t="s">
        <v>483</v>
      </c>
      <c r="M801" s="249" t="s">
        <v>484</v>
      </c>
      <c r="N801" s="250" t="s">
        <v>485</v>
      </c>
      <c r="O801" s="249" t="s">
        <v>483</v>
      </c>
      <c r="P801" s="249" t="s">
        <v>484</v>
      </c>
      <c r="Q801" s="250" t="s">
        <v>485</v>
      </c>
      <c r="R801" s="250" t="s">
        <v>233</v>
      </c>
      <c r="S801" s="246" t="s">
        <v>486</v>
      </c>
      <c r="T801" s="246" t="s">
        <v>487</v>
      </c>
      <c r="U801" s="246" t="s">
        <v>488</v>
      </c>
    </row>
    <row r="802" spans="1:21" x14ac:dyDescent="0.2">
      <c r="B802" s="251"/>
      <c r="C802" s="251">
        <v>363</v>
      </c>
      <c r="D802" s="291" t="s">
        <v>729</v>
      </c>
      <c r="E802" s="258"/>
      <c r="F802" s="259"/>
      <c r="G802" s="259"/>
      <c r="H802" s="259">
        <v>66035581</v>
      </c>
      <c r="I802" s="272"/>
      <c r="J802" s="272"/>
      <c r="K802" s="273"/>
      <c r="L802" s="272"/>
      <c r="M802" s="272"/>
      <c r="N802" s="273"/>
      <c r="O802" s="272"/>
      <c r="P802" s="259"/>
      <c r="Q802" s="273"/>
      <c r="R802" s="256"/>
      <c r="S802" s="251"/>
      <c r="T802" s="257" t="s">
        <v>727</v>
      </c>
      <c r="U802" s="257" t="s">
        <v>37</v>
      </c>
    </row>
    <row r="803" spans="1:21" x14ac:dyDescent="0.2">
      <c r="B803" s="251"/>
      <c r="C803" s="251"/>
      <c r="D803" s="252"/>
      <c r="E803" s="258"/>
      <c r="F803" s="259"/>
      <c r="G803" s="259"/>
      <c r="H803" s="259"/>
      <c r="I803" s="272"/>
      <c r="J803" s="272"/>
      <c r="K803" s="273"/>
      <c r="L803" s="272"/>
      <c r="M803" s="272"/>
      <c r="N803" s="273"/>
      <c r="O803" s="272"/>
      <c r="P803" s="259"/>
      <c r="Q803" s="273"/>
      <c r="R803" s="256"/>
      <c r="S803" s="251"/>
      <c r="T803" s="251"/>
      <c r="U803" s="251"/>
    </row>
    <row r="804" spans="1:21" x14ac:dyDescent="0.2">
      <c r="B804" s="251"/>
      <c r="C804" s="251"/>
      <c r="D804" s="252"/>
      <c r="E804" s="258"/>
      <c r="F804" s="259"/>
      <c r="G804" s="259"/>
      <c r="H804" s="259"/>
      <c r="I804" s="272"/>
      <c r="J804" s="272"/>
      <c r="K804" s="273"/>
      <c r="L804" s="272"/>
      <c r="M804" s="272"/>
      <c r="N804" s="273"/>
      <c r="O804" s="272"/>
      <c r="P804" s="259"/>
      <c r="Q804" s="273"/>
      <c r="R804" s="256"/>
      <c r="S804" s="251"/>
      <c r="T804" s="251"/>
      <c r="U804" s="251"/>
    </row>
    <row r="805" spans="1:21" x14ac:dyDescent="0.2">
      <c r="B805" s="251"/>
      <c r="C805" s="251"/>
      <c r="D805" s="252"/>
      <c r="E805" s="258"/>
      <c r="F805" s="259"/>
      <c r="G805" s="259"/>
      <c r="H805" s="259"/>
      <c r="I805" s="272"/>
      <c r="J805" s="272"/>
      <c r="K805" s="273"/>
      <c r="L805" s="272"/>
      <c r="M805" s="272"/>
      <c r="N805" s="273"/>
      <c r="O805" s="272"/>
      <c r="P805" s="259"/>
      <c r="Q805" s="273"/>
      <c r="R805" s="256">
        <f>+Q805+N805+K805+H805</f>
        <v>0</v>
      </c>
      <c r="S805" s="251"/>
      <c r="T805" s="251"/>
      <c r="U805" s="251"/>
    </row>
    <row r="806" spans="1:21" x14ac:dyDescent="0.2">
      <c r="B806" s="251"/>
      <c r="C806" s="251"/>
      <c r="D806" s="252"/>
      <c r="E806" s="258"/>
      <c r="F806" s="259"/>
      <c r="G806" s="259"/>
      <c r="H806" s="259">
        <f>SUM(H802:H805)</f>
        <v>66035581</v>
      </c>
      <c r="I806" s="272"/>
      <c r="J806" s="272"/>
      <c r="K806" s="261">
        <f>SUM(K802:K805)</f>
        <v>0</v>
      </c>
      <c r="L806" s="272"/>
      <c r="M806" s="272"/>
      <c r="N806" s="261">
        <f>SUM(N802:N805)</f>
        <v>0</v>
      </c>
      <c r="O806" s="272"/>
      <c r="P806" s="259"/>
      <c r="Q806" s="261">
        <f>SUM(Q802:Q805)</f>
        <v>0</v>
      </c>
      <c r="R806" s="256">
        <f>+Q806+N806+K806+H806</f>
        <v>66035581</v>
      </c>
      <c r="S806" s="251"/>
      <c r="T806" s="251"/>
      <c r="U806" s="251"/>
    </row>
    <row r="808" spans="1:21" x14ac:dyDescent="0.2">
      <c r="E808" s="339"/>
    </row>
    <row r="809" spans="1:21" ht="75" x14ac:dyDescent="0.2">
      <c r="A809" s="233">
        <v>72</v>
      </c>
      <c r="B809" s="234" t="s">
        <v>730</v>
      </c>
      <c r="E809" s="339"/>
    </row>
    <row r="810" spans="1:21" ht="59.25" customHeight="1" x14ac:dyDescent="0.25">
      <c r="B810" s="246" t="s">
        <v>479</v>
      </c>
      <c r="C810" s="246" t="s">
        <v>480</v>
      </c>
      <c r="D810" s="247" t="s">
        <v>481</v>
      </c>
      <c r="E810" s="246" t="s">
        <v>482</v>
      </c>
      <c r="F810" s="248" t="s">
        <v>483</v>
      </c>
      <c r="G810" s="248" t="s">
        <v>484</v>
      </c>
      <c r="H810" s="248" t="s">
        <v>485</v>
      </c>
      <c r="I810" s="249" t="s">
        <v>483</v>
      </c>
      <c r="J810" s="249" t="s">
        <v>484</v>
      </c>
      <c r="K810" s="250" t="s">
        <v>485</v>
      </c>
      <c r="L810" s="249" t="s">
        <v>483</v>
      </c>
      <c r="M810" s="249" t="s">
        <v>484</v>
      </c>
      <c r="N810" s="250" t="s">
        <v>485</v>
      </c>
      <c r="O810" s="249" t="s">
        <v>483</v>
      </c>
      <c r="P810" s="249" t="s">
        <v>484</v>
      </c>
      <c r="Q810" s="250" t="s">
        <v>485</v>
      </c>
      <c r="R810" s="250" t="s">
        <v>233</v>
      </c>
      <c r="S810" s="246" t="s">
        <v>486</v>
      </c>
      <c r="T810" s="246" t="s">
        <v>487</v>
      </c>
      <c r="U810" s="246" t="s">
        <v>488</v>
      </c>
    </row>
    <row r="811" spans="1:21" x14ac:dyDescent="0.2">
      <c r="B811" s="251"/>
      <c r="C811" s="251">
        <v>362</v>
      </c>
      <c r="D811" s="291" t="s">
        <v>731</v>
      </c>
      <c r="E811" s="258"/>
      <c r="F811" s="259"/>
      <c r="G811" s="259"/>
      <c r="H811" s="259">
        <v>1957413522</v>
      </c>
      <c r="I811" s="272"/>
      <c r="J811" s="272"/>
      <c r="K811" s="273"/>
      <c r="L811" s="272"/>
      <c r="M811" s="272"/>
      <c r="N811" s="273"/>
      <c r="O811" s="272"/>
      <c r="P811" s="259"/>
      <c r="Q811" s="273"/>
      <c r="R811" s="256"/>
      <c r="S811" s="251"/>
      <c r="T811" s="257" t="s">
        <v>727</v>
      </c>
      <c r="U811" s="257" t="s">
        <v>37</v>
      </c>
    </row>
    <row r="812" spans="1:21" x14ac:dyDescent="0.2">
      <c r="B812" s="251"/>
      <c r="C812" s="251">
        <v>363</v>
      </c>
      <c r="D812" s="291" t="s">
        <v>729</v>
      </c>
      <c r="E812" s="258"/>
      <c r="F812" s="259"/>
      <c r="G812" s="259"/>
      <c r="H812" s="259">
        <f>1200000000-58266738</f>
        <v>1141733262</v>
      </c>
      <c r="I812" s="272"/>
      <c r="J812" s="272"/>
      <c r="K812" s="273"/>
      <c r="L812" s="272"/>
      <c r="M812" s="272"/>
      <c r="N812" s="273"/>
      <c r="O812" s="272"/>
      <c r="P812" s="259"/>
      <c r="Q812" s="273"/>
      <c r="R812" s="256"/>
      <c r="S812" s="251"/>
      <c r="T812" s="257" t="s">
        <v>727</v>
      </c>
      <c r="U812" s="257" t="s">
        <v>37</v>
      </c>
    </row>
    <row r="813" spans="1:21" x14ac:dyDescent="0.2">
      <c r="B813" s="251"/>
      <c r="C813" s="251"/>
      <c r="D813" s="252"/>
      <c r="E813" s="258"/>
      <c r="F813" s="259"/>
      <c r="G813" s="259"/>
      <c r="H813" s="259"/>
      <c r="I813" s="272"/>
      <c r="J813" s="272"/>
      <c r="K813" s="273"/>
      <c r="L813" s="272"/>
      <c r="M813" s="272"/>
      <c r="N813" s="273"/>
      <c r="O813" s="272"/>
      <c r="P813" s="259"/>
      <c r="Q813" s="273"/>
      <c r="R813" s="256"/>
      <c r="S813" s="251"/>
      <c r="T813" s="251"/>
      <c r="U813" s="251"/>
    </row>
    <row r="814" spans="1:21" x14ac:dyDescent="0.2">
      <c r="B814" s="251"/>
      <c r="C814" s="251"/>
      <c r="D814" s="252"/>
      <c r="E814" s="258"/>
      <c r="F814" s="259"/>
      <c r="G814" s="259"/>
      <c r="H814" s="259">
        <f>SUM(H811:H813)</f>
        <v>3099146784</v>
      </c>
      <c r="I814" s="272"/>
      <c r="J814" s="272"/>
      <c r="K814" s="261">
        <f>SUM(K811:K813)</f>
        <v>0</v>
      </c>
      <c r="L814" s="272"/>
      <c r="M814" s="272"/>
      <c r="N814" s="261">
        <f>SUM(N811:N813)</f>
        <v>0</v>
      </c>
      <c r="O814" s="272"/>
      <c r="P814" s="259"/>
      <c r="Q814" s="261">
        <f>SUM(Q811:Q813)</f>
        <v>0</v>
      </c>
      <c r="R814" s="256">
        <f>+Q814+N814+K814+H814</f>
        <v>3099146784</v>
      </c>
      <c r="S814" s="251"/>
      <c r="T814" s="251"/>
      <c r="U814" s="251"/>
    </row>
    <row r="819" spans="1:21" x14ac:dyDescent="0.2">
      <c r="B819" s="283"/>
      <c r="C819" s="283"/>
      <c r="D819" s="284"/>
      <c r="E819" s="285"/>
      <c r="F819" s="286"/>
      <c r="G819" s="286"/>
      <c r="H819" s="286"/>
      <c r="I819" s="301"/>
      <c r="J819" s="301"/>
      <c r="K819" s="320"/>
      <c r="L819" s="301"/>
      <c r="M819" s="301"/>
      <c r="N819" s="320"/>
      <c r="O819" s="301"/>
      <c r="P819" s="286"/>
      <c r="Q819" s="320"/>
      <c r="R819" s="303"/>
      <c r="S819" s="283"/>
      <c r="T819" s="283"/>
      <c r="U819" s="283"/>
    </row>
    <row r="820" spans="1:21" x14ac:dyDescent="0.2">
      <c r="B820" s="283"/>
      <c r="C820" s="283"/>
      <c r="D820" s="284"/>
      <c r="E820" s="285"/>
      <c r="F820" s="286"/>
      <c r="G820" s="286"/>
      <c r="H820" s="286"/>
      <c r="I820" s="301"/>
      <c r="J820" s="301"/>
      <c r="K820" s="320"/>
      <c r="L820" s="301"/>
      <c r="M820" s="301"/>
      <c r="N820" s="320"/>
      <c r="O820" s="301"/>
      <c r="P820" s="286"/>
      <c r="Q820" s="320"/>
      <c r="R820" s="303"/>
      <c r="S820" s="283"/>
      <c r="T820" s="283"/>
      <c r="U820" s="283"/>
    </row>
    <row r="821" spans="1:21" x14ac:dyDescent="0.2">
      <c r="B821" s="283"/>
      <c r="C821" s="283"/>
      <c r="D821" s="284"/>
      <c r="E821" s="285"/>
      <c r="F821" s="286"/>
      <c r="G821" s="286"/>
      <c r="H821" s="286"/>
      <c r="I821" s="301"/>
      <c r="J821" s="301"/>
      <c r="K821" s="320"/>
      <c r="L821" s="301"/>
      <c r="M821" s="301"/>
      <c r="N821" s="320"/>
      <c r="O821" s="301"/>
      <c r="P821" s="286"/>
      <c r="Q821" s="320"/>
      <c r="R821" s="303"/>
      <c r="S821" s="283"/>
      <c r="T821" s="283"/>
      <c r="U821" s="283"/>
    </row>
    <row r="822" spans="1:21" x14ac:dyDescent="0.2">
      <c r="B822" s="283"/>
      <c r="C822" s="283"/>
      <c r="D822" s="284"/>
      <c r="E822" s="285"/>
      <c r="F822" s="286"/>
      <c r="G822" s="286"/>
      <c r="H822" s="286"/>
      <c r="I822" s="301"/>
      <c r="J822" s="301"/>
      <c r="K822" s="320"/>
      <c r="L822" s="301"/>
      <c r="M822" s="301"/>
      <c r="N822" s="320"/>
      <c r="O822" s="301"/>
      <c r="P822" s="286"/>
      <c r="Q822" s="320"/>
      <c r="R822" s="303"/>
      <c r="S822" s="283"/>
      <c r="T822" s="283"/>
      <c r="U822" s="283"/>
    </row>
    <row r="824" spans="1:21" ht="75" x14ac:dyDescent="0.2">
      <c r="A824" s="233">
        <v>73</v>
      </c>
      <c r="B824" s="234" t="s">
        <v>732</v>
      </c>
    </row>
    <row r="825" spans="1:21" ht="59.25" customHeight="1" x14ac:dyDescent="0.25">
      <c r="B825" s="246" t="s">
        <v>479</v>
      </c>
      <c r="C825" s="246" t="s">
        <v>480</v>
      </c>
      <c r="D825" s="247" t="s">
        <v>481</v>
      </c>
      <c r="E825" s="246" t="s">
        <v>482</v>
      </c>
      <c r="F825" s="248" t="s">
        <v>483</v>
      </c>
      <c r="G825" s="248" t="s">
        <v>484</v>
      </c>
      <c r="H825" s="248" t="s">
        <v>485</v>
      </c>
      <c r="I825" s="249" t="s">
        <v>483</v>
      </c>
      <c r="J825" s="249" t="s">
        <v>484</v>
      </c>
      <c r="K825" s="250" t="s">
        <v>485</v>
      </c>
      <c r="L825" s="249" t="s">
        <v>483</v>
      </c>
      <c r="M825" s="249" t="s">
        <v>484</v>
      </c>
      <c r="N825" s="250" t="s">
        <v>485</v>
      </c>
      <c r="O825" s="249" t="s">
        <v>483</v>
      </c>
      <c r="P825" s="249" t="s">
        <v>484</v>
      </c>
      <c r="Q825" s="250" t="s">
        <v>485</v>
      </c>
      <c r="R825" s="250" t="s">
        <v>233</v>
      </c>
      <c r="S825" s="246" t="s">
        <v>486</v>
      </c>
      <c r="T825" s="246" t="s">
        <v>487</v>
      </c>
      <c r="U825" s="246" t="s">
        <v>488</v>
      </c>
    </row>
    <row r="826" spans="1:21" ht="30" x14ac:dyDescent="0.2">
      <c r="B826" s="251"/>
      <c r="C826" s="251">
        <v>364</v>
      </c>
      <c r="D826" s="291" t="s">
        <v>732</v>
      </c>
      <c r="E826" s="258"/>
      <c r="F826" s="259"/>
      <c r="G826" s="259"/>
      <c r="H826" s="259">
        <f>9401000000-142012299</f>
        <v>9258987701</v>
      </c>
      <c r="I826" s="272"/>
      <c r="J826" s="272"/>
      <c r="K826" s="273"/>
      <c r="L826" s="272"/>
      <c r="M826" s="272"/>
      <c r="N826" s="273"/>
      <c r="O826" s="272"/>
      <c r="P826" s="259"/>
      <c r="Q826" s="273"/>
      <c r="R826" s="256"/>
      <c r="S826" s="251"/>
      <c r="T826" s="257" t="s">
        <v>727</v>
      </c>
      <c r="U826" s="257" t="s">
        <v>37</v>
      </c>
    </row>
    <row r="827" spans="1:21" x14ac:dyDescent="0.2">
      <c r="B827" s="251"/>
      <c r="C827" s="251"/>
      <c r="D827" s="252"/>
      <c r="E827" s="258"/>
      <c r="F827" s="259"/>
      <c r="G827" s="259"/>
      <c r="H827" s="259"/>
      <c r="I827" s="272"/>
      <c r="J827" s="272"/>
      <c r="K827" s="273"/>
      <c r="L827" s="272"/>
      <c r="M827" s="272"/>
      <c r="N827" s="273"/>
      <c r="O827" s="272"/>
      <c r="P827" s="259"/>
      <c r="Q827" s="273"/>
      <c r="R827" s="256"/>
      <c r="S827" s="251"/>
      <c r="T827" s="251"/>
      <c r="U827" s="251"/>
    </row>
    <row r="828" spans="1:21" x14ac:dyDescent="0.2">
      <c r="B828" s="251"/>
      <c r="C828" s="251"/>
      <c r="D828" s="252"/>
      <c r="E828" s="258"/>
      <c r="F828" s="259"/>
      <c r="G828" s="259"/>
      <c r="H828" s="259"/>
      <c r="I828" s="272"/>
      <c r="J828" s="272"/>
      <c r="K828" s="273"/>
      <c r="L828" s="272"/>
      <c r="M828" s="272"/>
      <c r="N828" s="273"/>
      <c r="O828" s="272"/>
      <c r="P828" s="259"/>
      <c r="Q828" s="273"/>
      <c r="R828" s="256"/>
      <c r="S828" s="251"/>
      <c r="T828" s="251"/>
      <c r="U828" s="251"/>
    </row>
    <row r="829" spans="1:21" x14ac:dyDescent="0.2">
      <c r="B829" s="251"/>
      <c r="C829" s="251"/>
      <c r="D829" s="252"/>
      <c r="E829" s="258"/>
      <c r="F829" s="259"/>
      <c r="G829" s="259"/>
      <c r="H829" s="259"/>
      <c r="I829" s="272"/>
      <c r="J829" s="272"/>
      <c r="K829" s="273"/>
      <c r="L829" s="272"/>
      <c r="M829" s="272"/>
      <c r="N829" s="273"/>
      <c r="O829" s="272"/>
      <c r="P829" s="259"/>
      <c r="Q829" s="273"/>
      <c r="R829" s="256">
        <f>+Q829+N829+K829+H829</f>
        <v>0</v>
      </c>
      <c r="S829" s="251"/>
      <c r="T829" s="251"/>
      <c r="U829" s="251"/>
    </row>
    <row r="830" spans="1:21" x14ac:dyDescent="0.2">
      <c r="B830" s="251"/>
      <c r="C830" s="251"/>
      <c r="D830" s="252"/>
      <c r="E830" s="258"/>
      <c r="F830" s="259"/>
      <c r="G830" s="259"/>
      <c r="H830" s="259">
        <f>SUM(H826:H829)</f>
        <v>9258987701</v>
      </c>
      <c r="I830" s="272"/>
      <c r="J830" s="272"/>
      <c r="K830" s="261">
        <f>SUM(K826:K829)</f>
        <v>0</v>
      </c>
      <c r="L830" s="272"/>
      <c r="M830" s="272"/>
      <c r="N830" s="261">
        <f>SUM(N826:N829)</f>
        <v>0</v>
      </c>
      <c r="O830" s="272"/>
      <c r="P830" s="259"/>
      <c r="Q830" s="261">
        <f>SUM(Q826:Q829)</f>
        <v>0</v>
      </c>
      <c r="R830" s="256">
        <f>+Q830+N830+K830+H830</f>
        <v>9258987701</v>
      </c>
      <c r="S830" s="251"/>
      <c r="T830" s="251"/>
      <c r="U830" s="251"/>
    </row>
    <row r="835" spans="1:21" x14ac:dyDescent="0.2">
      <c r="A835" s="233">
        <v>74</v>
      </c>
      <c r="B835" s="233" t="s">
        <v>733</v>
      </c>
    </row>
    <row r="836" spans="1:21" ht="59.25" customHeight="1" x14ac:dyDescent="0.25">
      <c r="B836" s="246" t="s">
        <v>479</v>
      </c>
      <c r="C836" s="246" t="s">
        <v>480</v>
      </c>
      <c r="D836" s="247" t="s">
        <v>481</v>
      </c>
      <c r="E836" s="246" t="s">
        <v>482</v>
      </c>
      <c r="F836" s="248" t="s">
        <v>483</v>
      </c>
      <c r="G836" s="248" t="s">
        <v>484</v>
      </c>
      <c r="H836" s="248" t="s">
        <v>485</v>
      </c>
      <c r="I836" s="249" t="s">
        <v>483</v>
      </c>
      <c r="J836" s="249" t="s">
        <v>484</v>
      </c>
      <c r="K836" s="250" t="s">
        <v>485</v>
      </c>
      <c r="L836" s="249" t="s">
        <v>483</v>
      </c>
      <c r="M836" s="249" t="s">
        <v>484</v>
      </c>
      <c r="N836" s="250" t="s">
        <v>485</v>
      </c>
      <c r="O836" s="249" t="s">
        <v>483</v>
      </c>
      <c r="P836" s="249" t="s">
        <v>484</v>
      </c>
      <c r="Q836" s="250" t="s">
        <v>485</v>
      </c>
      <c r="R836" s="250" t="s">
        <v>233</v>
      </c>
      <c r="S836" s="246" t="s">
        <v>486</v>
      </c>
      <c r="T836" s="246" t="s">
        <v>487</v>
      </c>
      <c r="U836" s="246" t="s">
        <v>488</v>
      </c>
    </row>
    <row r="837" spans="1:21" x14ac:dyDescent="0.2">
      <c r="B837" s="251"/>
      <c r="C837" s="251">
        <v>366</v>
      </c>
      <c r="D837" s="291" t="s">
        <v>733</v>
      </c>
      <c r="E837" s="258"/>
      <c r="F837" s="259"/>
      <c r="G837" s="259"/>
      <c r="H837" s="259">
        <v>80000000</v>
      </c>
      <c r="I837" s="272"/>
      <c r="J837" s="272"/>
      <c r="K837" s="273"/>
      <c r="L837" s="272"/>
      <c r="M837" s="272"/>
      <c r="N837" s="273"/>
      <c r="O837" s="272"/>
      <c r="P837" s="259"/>
      <c r="Q837" s="273"/>
      <c r="R837" s="256"/>
      <c r="S837" s="251"/>
      <c r="T837" s="257" t="s">
        <v>734</v>
      </c>
      <c r="U837" s="257" t="s">
        <v>37</v>
      </c>
    </row>
    <row r="838" spans="1:21" x14ac:dyDescent="0.2">
      <c r="B838" s="251"/>
      <c r="C838" s="251"/>
      <c r="D838" s="252"/>
      <c r="E838" s="258"/>
      <c r="F838" s="259"/>
      <c r="G838" s="259"/>
      <c r="H838" s="259"/>
      <c r="I838" s="272"/>
      <c r="J838" s="272"/>
      <c r="K838" s="273"/>
      <c r="L838" s="272"/>
      <c r="M838" s="272"/>
      <c r="N838" s="273"/>
      <c r="O838" s="272"/>
      <c r="P838" s="259"/>
      <c r="Q838" s="273"/>
      <c r="R838" s="256"/>
      <c r="S838" s="251"/>
      <c r="T838" s="251"/>
      <c r="U838" s="251"/>
    </row>
    <row r="839" spans="1:21" x14ac:dyDescent="0.2">
      <c r="B839" s="251"/>
      <c r="C839" s="251"/>
      <c r="D839" s="252"/>
      <c r="E839" s="258"/>
      <c r="F839" s="259"/>
      <c r="G839" s="259"/>
      <c r="H839" s="259"/>
      <c r="I839" s="272"/>
      <c r="J839" s="272"/>
      <c r="K839" s="273"/>
      <c r="L839" s="272"/>
      <c r="M839" s="272"/>
      <c r="N839" s="273"/>
      <c r="O839" s="272"/>
      <c r="P839" s="259"/>
      <c r="Q839" s="273"/>
      <c r="R839" s="256"/>
      <c r="S839" s="251"/>
      <c r="T839" s="251"/>
      <c r="U839" s="251"/>
    </row>
    <row r="840" spans="1:21" x14ac:dyDescent="0.2">
      <c r="B840" s="251"/>
      <c r="C840" s="251"/>
      <c r="D840" s="252"/>
      <c r="E840" s="258"/>
      <c r="F840" s="259"/>
      <c r="G840" s="259"/>
      <c r="H840" s="259"/>
      <c r="I840" s="272"/>
      <c r="J840" s="272"/>
      <c r="K840" s="273"/>
      <c r="L840" s="272"/>
      <c r="M840" s="272"/>
      <c r="N840" s="273"/>
      <c r="O840" s="272"/>
      <c r="P840" s="259"/>
      <c r="Q840" s="273"/>
      <c r="R840" s="256">
        <f>+Q840+N840+K840+H840</f>
        <v>0</v>
      </c>
      <c r="S840" s="251"/>
      <c r="T840" s="251"/>
      <c r="U840" s="251"/>
    </row>
    <row r="841" spans="1:21" x14ac:dyDescent="0.2">
      <c r="B841" s="251"/>
      <c r="C841" s="251"/>
      <c r="D841" s="252"/>
      <c r="E841" s="258"/>
      <c r="F841" s="259"/>
      <c r="G841" s="259"/>
      <c r="H841" s="259">
        <f>SUM(H837:H840)</f>
        <v>80000000</v>
      </c>
      <c r="I841" s="272"/>
      <c r="J841" s="272"/>
      <c r="K841" s="261">
        <f>SUM(K837:K840)</f>
        <v>0</v>
      </c>
      <c r="L841" s="272"/>
      <c r="M841" s="272"/>
      <c r="N841" s="261">
        <f>SUM(N837:N840)</f>
        <v>0</v>
      </c>
      <c r="O841" s="272"/>
      <c r="P841" s="259"/>
      <c r="Q841" s="261">
        <f>SUM(Q837:Q840)</f>
        <v>0</v>
      </c>
      <c r="R841" s="256">
        <f>+Q841+N841+K841+H841</f>
        <v>80000000</v>
      </c>
      <c r="S841" s="251"/>
      <c r="T841" s="251"/>
      <c r="U841" s="251"/>
    </row>
    <row r="848" spans="1:21" x14ac:dyDescent="0.2">
      <c r="A848" s="233">
        <v>75</v>
      </c>
      <c r="B848" s="233" t="s">
        <v>735</v>
      </c>
    </row>
    <row r="849" spans="1:21" ht="59.25" customHeight="1" x14ac:dyDescent="0.25">
      <c r="B849" s="246" t="s">
        <v>479</v>
      </c>
      <c r="C849" s="246" t="s">
        <v>480</v>
      </c>
      <c r="D849" s="247" t="s">
        <v>481</v>
      </c>
      <c r="E849" s="246" t="s">
        <v>482</v>
      </c>
      <c r="F849" s="248" t="s">
        <v>483</v>
      </c>
      <c r="G849" s="248" t="s">
        <v>484</v>
      </c>
      <c r="H849" s="248" t="s">
        <v>485</v>
      </c>
      <c r="I849" s="249" t="s">
        <v>483</v>
      </c>
      <c r="J849" s="249" t="s">
        <v>484</v>
      </c>
      <c r="K849" s="250" t="s">
        <v>485</v>
      </c>
      <c r="L849" s="249" t="s">
        <v>483</v>
      </c>
      <c r="M849" s="249" t="s">
        <v>484</v>
      </c>
      <c r="N849" s="250" t="s">
        <v>485</v>
      </c>
      <c r="O849" s="249" t="s">
        <v>483</v>
      </c>
      <c r="P849" s="249" t="s">
        <v>484</v>
      </c>
      <c r="Q849" s="250" t="s">
        <v>485</v>
      </c>
      <c r="R849" s="250" t="s">
        <v>233</v>
      </c>
      <c r="S849" s="246" t="s">
        <v>486</v>
      </c>
      <c r="T849" s="246" t="s">
        <v>487</v>
      </c>
      <c r="U849" s="246" t="s">
        <v>488</v>
      </c>
    </row>
    <row r="850" spans="1:21" ht="30" x14ac:dyDescent="0.2">
      <c r="B850" s="251"/>
      <c r="C850" s="251">
        <v>367</v>
      </c>
      <c r="D850" s="291" t="s">
        <v>735</v>
      </c>
      <c r="E850" s="258"/>
      <c r="F850" s="259"/>
      <c r="G850" s="259"/>
      <c r="H850" s="259">
        <v>481500000</v>
      </c>
      <c r="I850" s="272"/>
      <c r="J850" s="272"/>
      <c r="K850" s="273"/>
      <c r="L850" s="272"/>
      <c r="M850" s="272"/>
      <c r="N850" s="273"/>
      <c r="O850" s="272"/>
      <c r="P850" s="259"/>
      <c r="Q850" s="273"/>
      <c r="R850" s="256"/>
      <c r="S850" s="251"/>
      <c r="T850" s="257" t="s">
        <v>727</v>
      </c>
      <c r="U850" s="257" t="s">
        <v>37</v>
      </c>
    </row>
    <row r="851" spans="1:21" x14ac:dyDescent="0.2">
      <c r="B851" s="251"/>
      <c r="C851" s="251"/>
      <c r="D851" s="252"/>
      <c r="E851" s="258"/>
      <c r="F851" s="259"/>
      <c r="G851" s="259"/>
      <c r="H851" s="259"/>
      <c r="I851" s="272"/>
      <c r="J851" s="272"/>
      <c r="K851" s="273"/>
      <c r="L851" s="272"/>
      <c r="M851" s="272"/>
      <c r="N851" s="273"/>
      <c r="O851" s="272"/>
      <c r="P851" s="259"/>
      <c r="Q851" s="273"/>
      <c r="R851" s="256"/>
      <c r="S851" s="251"/>
      <c r="T851" s="251"/>
      <c r="U851" s="251"/>
    </row>
    <row r="852" spans="1:21" x14ac:dyDescent="0.2">
      <c r="B852" s="251"/>
      <c r="C852" s="251"/>
      <c r="D852" s="252"/>
      <c r="E852" s="258"/>
      <c r="F852" s="259"/>
      <c r="G852" s="259"/>
      <c r="H852" s="259"/>
      <c r="I852" s="272"/>
      <c r="J852" s="272"/>
      <c r="K852" s="273"/>
      <c r="L852" s="272"/>
      <c r="M852" s="272"/>
      <c r="N852" s="273"/>
      <c r="O852" s="272"/>
      <c r="P852" s="259"/>
      <c r="Q852" s="273"/>
      <c r="R852" s="256"/>
      <c r="S852" s="251"/>
      <c r="T852" s="251"/>
      <c r="U852" s="251"/>
    </row>
    <row r="853" spans="1:21" x14ac:dyDescent="0.2">
      <c r="B853" s="251"/>
      <c r="C853" s="251"/>
      <c r="D853" s="252"/>
      <c r="E853" s="258"/>
      <c r="F853" s="259"/>
      <c r="G853" s="259"/>
      <c r="H853" s="259"/>
      <c r="I853" s="272"/>
      <c r="J853" s="272"/>
      <c r="K853" s="273"/>
      <c r="L853" s="272"/>
      <c r="M853" s="272"/>
      <c r="N853" s="273"/>
      <c r="O853" s="272"/>
      <c r="P853" s="259"/>
      <c r="Q853" s="273"/>
      <c r="R853" s="256">
        <f>+Q853+N853+K853+H853</f>
        <v>0</v>
      </c>
      <c r="S853" s="251"/>
      <c r="T853" s="251"/>
      <c r="U853" s="251"/>
    </row>
    <row r="854" spans="1:21" x14ac:dyDescent="0.2">
      <c r="B854" s="251"/>
      <c r="C854" s="251"/>
      <c r="D854" s="252"/>
      <c r="E854" s="258"/>
      <c r="F854" s="259"/>
      <c r="G854" s="259"/>
      <c r="H854" s="259">
        <f>SUM(H850:H853)</f>
        <v>481500000</v>
      </c>
      <c r="I854" s="272"/>
      <c r="J854" s="272"/>
      <c r="K854" s="261">
        <f>SUM(K850:K853)</f>
        <v>0</v>
      </c>
      <c r="L854" s="272"/>
      <c r="M854" s="272"/>
      <c r="N854" s="261">
        <f>SUM(N850:N853)</f>
        <v>0</v>
      </c>
      <c r="O854" s="272"/>
      <c r="P854" s="259"/>
      <c r="Q854" s="261">
        <f>SUM(Q850:Q853)</f>
        <v>0</v>
      </c>
      <c r="R854" s="256">
        <f>+Q854+N854+K854+H854</f>
        <v>481500000</v>
      </c>
      <c r="S854" s="251"/>
      <c r="T854" s="251"/>
      <c r="U854" s="251"/>
    </row>
    <row r="861" spans="1:21" x14ac:dyDescent="0.2">
      <c r="A861" s="233">
        <v>76</v>
      </c>
      <c r="B861" s="233" t="s">
        <v>736</v>
      </c>
      <c r="F861" s="340" t="s">
        <v>737</v>
      </c>
    </row>
    <row r="862" spans="1:21" ht="59.25" customHeight="1" x14ac:dyDescent="0.25">
      <c r="B862" s="246" t="s">
        <v>479</v>
      </c>
      <c r="C862" s="246" t="s">
        <v>480</v>
      </c>
      <c r="D862" s="247" t="s">
        <v>481</v>
      </c>
      <c r="E862" s="246" t="s">
        <v>482</v>
      </c>
      <c r="F862" s="248" t="s">
        <v>483</v>
      </c>
      <c r="G862" s="248" t="s">
        <v>484</v>
      </c>
      <c r="H862" s="248" t="s">
        <v>485</v>
      </c>
      <c r="I862" s="249" t="s">
        <v>483</v>
      </c>
      <c r="J862" s="249" t="s">
        <v>484</v>
      </c>
      <c r="K862" s="250" t="s">
        <v>485</v>
      </c>
      <c r="L862" s="249" t="s">
        <v>483</v>
      </c>
      <c r="M862" s="249" t="s">
        <v>484</v>
      </c>
      <c r="N862" s="250" t="s">
        <v>485</v>
      </c>
      <c r="O862" s="249" t="s">
        <v>483</v>
      </c>
      <c r="P862" s="249" t="s">
        <v>484</v>
      </c>
      <c r="Q862" s="250" t="s">
        <v>485</v>
      </c>
      <c r="R862" s="250" t="s">
        <v>233</v>
      </c>
      <c r="S862" s="246" t="s">
        <v>486</v>
      </c>
      <c r="T862" s="246" t="s">
        <v>487</v>
      </c>
      <c r="U862" s="246" t="s">
        <v>488</v>
      </c>
    </row>
    <row r="863" spans="1:21" ht="30" x14ac:dyDescent="0.2">
      <c r="B863" s="251"/>
      <c r="C863" s="251">
        <v>368</v>
      </c>
      <c r="D863" s="291" t="s">
        <v>738</v>
      </c>
      <c r="E863" s="258"/>
      <c r="F863" s="259"/>
      <c r="G863" s="259"/>
      <c r="H863" s="103">
        <v>150000000</v>
      </c>
      <c r="I863" s="272"/>
      <c r="J863" s="272"/>
      <c r="K863" s="273"/>
      <c r="L863" s="272"/>
      <c r="M863" s="272"/>
      <c r="N863" s="273"/>
      <c r="O863" s="272"/>
      <c r="P863" s="259"/>
      <c r="Q863" s="273"/>
      <c r="R863" s="256"/>
      <c r="S863" s="251"/>
      <c r="T863" s="257" t="s">
        <v>727</v>
      </c>
      <c r="U863" s="257" t="s">
        <v>37</v>
      </c>
    </row>
    <row r="864" spans="1:21" x14ac:dyDescent="0.2">
      <c r="B864" s="251"/>
      <c r="C864" s="251"/>
      <c r="D864" s="252"/>
      <c r="E864" s="258"/>
      <c r="F864" s="259"/>
      <c r="G864" s="259"/>
      <c r="H864" s="259">
        <f>SUM(H863:H863)</f>
        <v>150000000</v>
      </c>
      <c r="I864" s="272"/>
      <c r="J864" s="272"/>
      <c r="K864" s="261">
        <f>SUM(K863:K863)</f>
        <v>0</v>
      </c>
      <c r="L864" s="272"/>
      <c r="M864" s="272"/>
      <c r="N864" s="261">
        <f>SUM(N863:N863)</f>
        <v>0</v>
      </c>
      <c r="O864" s="272"/>
      <c r="P864" s="259"/>
      <c r="Q864" s="261">
        <f>SUM(Q863:Q863)</f>
        <v>0</v>
      </c>
      <c r="R864" s="256">
        <f>+Q864+N864+K864+H864</f>
        <v>150000000</v>
      </c>
      <c r="S864" s="251"/>
      <c r="T864" s="251"/>
      <c r="U864" s="251"/>
    </row>
    <row r="869" spans="1:21" ht="109.5" customHeight="1" x14ac:dyDescent="0.2">
      <c r="A869" s="233">
        <v>77</v>
      </c>
      <c r="B869" s="234" t="s">
        <v>739</v>
      </c>
    </row>
    <row r="870" spans="1:21" ht="59.25" customHeight="1" x14ac:dyDescent="0.25">
      <c r="B870" s="246" t="s">
        <v>479</v>
      </c>
      <c r="C870" s="246" t="s">
        <v>480</v>
      </c>
      <c r="D870" s="247" t="s">
        <v>481</v>
      </c>
      <c r="E870" s="246" t="s">
        <v>482</v>
      </c>
      <c r="F870" s="248" t="s">
        <v>483</v>
      </c>
      <c r="G870" s="248" t="s">
        <v>484</v>
      </c>
      <c r="H870" s="248" t="s">
        <v>485</v>
      </c>
      <c r="I870" s="249" t="s">
        <v>483</v>
      </c>
      <c r="J870" s="249" t="s">
        <v>484</v>
      </c>
      <c r="K870" s="250" t="s">
        <v>485</v>
      </c>
      <c r="L870" s="249" t="s">
        <v>483</v>
      </c>
      <c r="M870" s="249" t="s">
        <v>484</v>
      </c>
      <c r="N870" s="250" t="s">
        <v>485</v>
      </c>
      <c r="O870" s="249" t="s">
        <v>483</v>
      </c>
      <c r="P870" s="249" t="s">
        <v>484</v>
      </c>
      <c r="Q870" s="250" t="s">
        <v>485</v>
      </c>
      <c r="R870" s="250" t="s">
        <v>233</v>
      </c>
      <c r="S870" s="246" t="s">
        <v>486</v>
      </c>
      <c r="T870" s="246" t="s">
        <v>487</v>
      </c>
      <c r="U870" s="246" t="s">
        <v>488</v>
      </c>
    </row>
    <row r="871" spans="1:21" ht="45" x14ac:dyDescent="0.2">
      <c r="B871" s="251"/>
      <c r="C871" s="251">
        <v>332</v>
      </c>
      <c r="D871" s="291" t="s">
        <v>739</v>
      </c>
      <c r="E871" s="258"/>
      <c r="F871" s="259"/>
      <c r="G871" s="259"/>
      <c r="H871" s="259">
        <f>27200000-19000000+5000000</f>
        <v>13200000</v>
      </c>
      <c r="I871" s="272"/>
      <c r="J871" s="272"/>
      <c r="K871" s="273"/>
      <c r="L871" s="272"/>
      <c r="M871" s="272"/>
      <c r="N871" s="273"/>
      <c r="O871" s="272">
        <v>1</v>
      </c>
      <c r="P871" s="259">
        <f>+H871</f>
        <v>13200000</v>
      </c>
      <c r="Q871" s="237">
        <f>+O871*P871</f>
        <v>13200000</v>
      </c>
      <c r="R871" s="256">
        <f>+Q871</f>
        <v>13200000</v>
      </c>
      <c r="S871" s="251"/>
      <c r="T871" s="251" t="s">
        <v>740</v>
      </c>
      <c r="U871" s="257" t="s">
        <v>37</v>
      </c>
    </row>
    <row r="872" spans="1:21" ht="30" x14ac:dyDescent="0.2">
      <c r="B872" s="251"/>
      <c r="C872" s="251">
        <v>437</v>
      </c>
      <c r="D872" s="291" t="s">
        <v>741</v>
      </c>
      <c r="E872" s="292"/>
      <c r="F872" s="103"/>
      <c r="G872" s="103"/>
      <c r="H872" s="103">
        <f>57000000+19000000</f>
        <v>76000000</v>
      </c>
      <c r="I872" s="272"/>
      <c r="J872" s="272"/>
      <c r="K872" s="273"/>
      <c r="L872" s="272"/>
      <c r="M872" s="272"/>
      <c r="N872" s="273"/>
      <c r="O872" s="272">
        <v>1</v>
      </c>
      <c r="P872" s="259">
        <f>+H872</f>
        <v>76000000</v>
      </c>
      <c r="Q872" s="237">
        <f>+O872*P872</f>
        <v>76000000</v>
      </c>
      <c r="R872" s="256">
        <f>+Q872</f>
        <v>76000000</v>
      </c>
      <c r="S872" s="251"/>
      <c r="T872" s="251"/>
      <c r="U872" s="257"/>
    </row>
    <row r="873" spans="1:21" x14ac:dyDescent="0.2">
      <c r="B873" s="251"/>
      <c r="C873" s="251"/>
      <c r="D873" s="252"/>
      <c r="E873" s="258"/>
      <c r="F873" s="259"/>
      <c r="G873" s="259"/>
      <c r="H873" s="259"/>
      <c r="I873" s="272"/>
      <c r="J873" s="272"/>
      <c r="K873" s="273"/>
      <c r="L873" s="272"/>
      <c r="M873" s="272"/>
      <c r="N873" s="273"/>
      <c r="O873" s="272"/>
      <c r="P873" s="259"/>
      <c r="Q873" s="273"/>
      <c r="R873" s="256"/>
      <c r="S873" s="251"/>
      <c r="T873" s="251"/>
      <c r="U873" s="251"/>
    </row>
    <row r="874" spans="1:21" x14ac:dyDescent="0.2">
      <c r="B874" s="251"/>
      <c r="C874" s="251"/>
      <c r="D874" s="252"/>
      <c r="E874" s="258"/>
      <c r="F874" s="259"/>
      <c r="G874" s="259"/>
      <c r="H874" s="259">
        <f>SUM(H871:H873)</f>
        <v>89200000</v>
      </c>
      <c r="I874" s="272"/>
      <c r="J874" s="272"/>
      <c r="K874" s="261">
        <f>SUM(K871:K873)</f>
        <v>0</v>
      </c>
      <c r="L874" s="272"/>
      <c r="M874" s="272"/>
      <c r="N874" s="261">
        <f>SUM(N871:N873)</f>
        <v>0</v>
      </c>
      <c r="O874" s="272"/>
      <c r="P874" s="259"/>
      <c r="Q874" s="256">
        <f>SUM(Q871:Q873)</f>
        <v>89200000</v>
      </c>
      <c r="R874" s="256">
        <f>SUM(R871:R873)</f>
        <v>89200000</v>
      </c>
      <c r="S874" s="251"/>
      <c r="T874" s="251"/>
      <c r="U874" s="251"/>
    </row>
    <row r="878" spans="1:21" x14ac:dyDescent="0.2">
      <c r="A878" s="233">
        <v>78</v>
      </c>
      <c r="B878" s="233" t="s">
        <v>742</v>
      </c>
    </row>
    <row r="879" spans="1:21" ht="59.25" customHeight="1" x14ac:dyDescent="0.25">
      <c r="B879" s="246" t="s">
        <v>479</v>
      </c>
      <c r="C879" s="246" t="s">
        <v>480</v>
      </c>
      <c r="D879" s="247" t="s">
        <v>481</v>
      </c>
      <c r="E879" s="246" t="s">
        <v>482</v>
      </c>
      <c r="F879" s="248" t="s">
        <v>483</v>
      </c>
      <c r="G879" s="248" t="s">
        <v>484</v>
      </c>
      <c r="H879" s="248" t="s">
        <v>485</v>
      </c>
      <c r="I879" s="249" t="s">
        <v>483</v>
      </c>
      <c r="J879" s="249" t="s">
        <v>484</v>
      </c>
      <c r="K879" s="250" t="s">
        <v>485</v>
      </c>
      <c r="L879" s="249" t="s">
        <v>483</v>
      </c>
      <c r="M879" s="249" t="s">
        <v>484</v>
      </c>
      <c r="N879" s="250" t="s">
        <v>485</v>
      </c>
      <c r="O879" s="249" t="s">
        <v>483</v>
      </c>
      <c r="P879" s="249" t="s">
        <v>484</v>
      </c>
      <c r="Q879" s="250" t="s">
        <v>485</v>
      </c>
      <c r="R879" s="250" t="s">
        <v>233</v>
      </c>
      <c r="S879" s="246" t="s">
        <v>486</v>
      </c>
      <c r="T879" s="246" t="s">
        <v>487</v>
      </c>
      <c r="U879" s="246" t="s">
        <v>488</v>
      </c>
    </row>
    <row r="880" spans="1:21" ht="57.75" customHeight="1" x14ac:dyDescent="0.2">
      <c r="A880" s="233" t="s">
        <v>612</v>
      </c>
      <c r="B880" s="251"/>
      <c r="C880" s="251">
        <v>259</v>
      </c>
      <c r="D880" s="291" t="s">
        <v>742</v>
      </c>
      <c r="E880" s="258"/>
      <c r="F880" s="259"/>
      <c r="G880" s="259"/>
      <c r="H880" s="103">
        <v>5000000</v>
      </c>
      <c r="I880" s="272"/>
      <c r="J880" s="272"/>
      <c r="K880" s="273"/>
      <c r="L880" s="272"/>
      <c r="M880" s="272"/>
      <c r="N880" s="273"/>
      <c r="O880" s="272"/>
      <c r="P880" s="259"/>
      <c r="Q880" s="273"/>
      <c r="R880" s="256" t="e">
        <f>+#REF!+K880+N880+Q880</f>
        <v>#REF!</v>
      </c>
      <c r="S880" s="251"/>
      <c r="T880" s="251" t="s">
        <v>494</v>
      </c>
      <c r="U880" s="257" t="s">
        <v>37</v>
      </c>
    </row>
    <row r="881" spans="1:21" ht="57.75" customHeight="1" x14ac:dyDescent="0.2">
      <c r="B881" s="251"/>
      <c r="C881" s="251">
        <v>259</v>
      </c>
      <c r="D881" s="291" t="s">
        <v>743</v>
      </c>
      <c r="E881" s="258"/>
      <c r="F881" s="259">
        <v>60</v>
      </c>
      <c r="G881" s="259">
        <v>12000</v>
      </c>
      <c r="H881" s="103"/>
      <c r="I881" s="272"/>
      <c r="J881" s="272"/>
      <c r="K881" s="273"/>
      <c r="L881" s="272"/>
      <c r="M881" s="272"/>
      <c r="N881" s="273"/>
      <c r="O881" s="272"/>
      <c r="P881" s="259"/>
      <c r="Q881" s="273"/>
      <c r="R881" s="256"/>
      <c r="S881" s="251"/>
      <c r="T881" s="251"/>
      <c r="U881" s="341"/>
    </row>
    <row r="882" spans="1:21" ht="57.75" customHeight="1" x14ac:dyDescent="0.2">
      <c r="B882" s="251"/>
      <c r="C882" s="251">
        <v>259</v>
      </c>
      <c r="D882" s="291" t="s">
        <v>744</v>
      </c>
      <c r="E882" s="258"/>
      <c r="F882" s="259">
        <v>13</v>
      </c>
      <c r="G882" s="259">
        <v>12000</v>
      </c>
      <c r="H882" s="103"/>
      <c r="I882" s="272"/>
      <c r="J882" s="272"/>
      <c r="K882" s="273"/>
      <c r="L882" s="272"/>
      <c r="M882" s="272"/>
      <c r="N882" s="273"/>
      <c r="O882" s="272"/>
      <c r="P882" s="259"/>
      <c r="Q882" s="273"/>
      <c r="R882" s="256"/>
      <c r="S882" s="251"/>
      <c r="T882" s="251"/>
      <c r="U882" s="341"/>
    </row>
    <row r="883" spans="1:21" ht="57.75" customHeight="1" x14ac:dyDescent="0.2">
      <c r="B883" s="251"/>
      <c r="C883" s="251">
        <v>259</v>
      </c>
      <c r="D883" s="291" t="s">
        <v>745</v>
      </c>
      <c r="E883" s="258"/>
      <c r="F883" s="259">
        <v>33</v>
      </c>
      <c r="G883" s="259">
        <v>50000</v>
      </c>
      <c r="H883" s="103"/>
      <c r="I883" s="272"/>
      <c r="J883" s="272"/>
      <c r="K883" s="273"/>
      <c r="L883" s="272"/>
      <c r="M883" s="272"/>
      <c r="N883" s="273"/>
      <c r="O883" s="272"/>
      <c r="P883" s="259"/>
      <c r="Q883" s="273"/>
      <c r="R883" s="256"/>
      <c r="S883" s="251"/>
      <c r="T883" s="251"/>
      <c r="U883" s="341"/>
    </row>
    <row r="884" spans="1:21" x14ac:dyDescent="0.2">
      <c r="B884" s="251"/>
      <c r="C884" s="251"/>
      <c r="D884" s="252"/>
      <c r="E884" s="258"/>
      <c r="F884" s="259"/>
      <c r="G884" s="259"/>
      <c r="H884" s="259"/>
      <c r="I884" s="272"/>
      <c r="J884" s="272"/>
      <c r="K884" s="273"/>
      <c r="L884" s="272"/>
      <c r="M884" s="272"/>
      <c r="N884" s="273"/>
      <c r="O884" s="272"/>
      <c r="P884" s="259"/>
      <c r="Q884" s="273"/>
      <c r="R884" s="256">
        <f>+Q884+N884+K884+H884</f>
        <v>0</v>
      </c>
      <c r="S884" s="251"/>
      <c r="T884" s="251"/>
      <c r="U884" s="251"/>
    </row>
    <row r="885" spans="1:21" x14ac:dyDescent="0.2">
      <c r="B885" s="251"/>
      <c r="C885" s="251"/>
      <c r="D885" s="252"/>
      <c r="E885" s="258"/>
      <c r="F885" s="259"/>
      <c r="G885" s="259"/>
      <c r="H885" s="259">
        <f>SUM(H880:H884)</f>
        <v>5000000</v>
      </c>
      <c r="I885" s="272"/>
      <c r="J885" s="272"/>
      <c r="K885" s="261">
        <f>SUM(K880:K884)</f>
        <v>0</v>
      </c>
      <c r="L885" s="272"/>
      <c r="M885" s="272"/>
      <c r="N885" s="261">
        <f>SUM(N880:N884)</f>
        <v>0</v>
      </c>
      <c r="O885" s="272"/>
      <c r="P885" s="259"/>
      <c r="Q885" s="261">
        <f>SUM(Q880:Q884)</f>
        <v>0</v>
      </c>
      <c r="R885" s="256">
        <f>+Q885+N885+K885+H885</f>
        <v>5000000</v>
      </c>
      <c r="S885" s="251"/>
      <c r="T885" s="251"/>
      <c r="U885" s="251"/>
    </row>
    <row r="893" spans="1:21" x14ac:dyDescent="0.2">
      <c r="A893" s="233">
        <v>79</v>
      </c>
      <c r="B893" s="233" t="s">
        <v>746</v>
      </c>
    </row>
    <row r="894" spans="1:21" ht="59.25" customHeight="1" x14ac:dyDescent="0.25">
      <c r="B894" s="246" t="s">
        <v>479</v>
      </c>
      <c r="C894" s="246" t="s">
        <v>480</v>
      </c>
      <c r="D894" s="247" t="s">
        <v>481</v>
      </c>
      <c r="E894" s="246" t="s">
        <v>482</v>
      </c>
      <c r="F894" s="248" t="s">
        <v>483</v>
      </c>
      <c r="G894" s="248" t="s">
        <v>484</v>
      </c>
      <c r="H894" s="248" t="s">
        <v>485</v>
      </c>
      <c r="I894" s="249" t="s">
        <v>483</v>
      </c>
      <c r="J894" s="249" t="s">
        <v>484</v>
      </c>
      <c r="K894" s="250" t="s">
        <v>485</v>
      </c>
      <c r="L894" s="249" t="s">
        <v>483</v>
      </c>
      <c r="M894" s="249" t="s">
        <v>484</v>
      </c>
      <c r="N894" s="250" t="s">
        <v>485</v>
      </c>
      <c r="O894" s="249" t="s">
        <v>483</v>
      </c>
      <c r="P894" s="249" t="s">
        <v>484</v>
      </c>
      <c r="Q894" s="250" t="s">
        <v>485</v>
      </c>
      <c r="R894" s="250" t="s">
        <v>233</v>
      </c>
      <c r="S894" s="246" t="s">
        <v>486</v>
      </c>
      <c r="T894" s="246" t="s">
        <v>487</v>
      </c>
      <c r="U894" s="246" t="s">
        <v>488</v>
      </c>
    </row>
    <row r="895" spans="1:21" ht="57.75" customHeight="1" x14ac:dyDescent="0.2">
      <c r="A895" s="233" t="s">
        <v>747</v>
      </c>
      <c r="B895" s="251"/>
      <c r="C895" s="251">
        <v>399</v>
      </c>
      <c r="D895" s="291" t="s">
        <v>748</v>
      </c>
      <c r="E895" s="258"/>
      <c r="F895" s="259">
        <v>1</v>
      </c>
      <c r="G895" s="103"/>
      <c r="H895" s="103">
        <v>500000000</v>
      </c>
      <c r="I895" s="272"/>
      <c r="J895" s="272"/>
      <c r="K895" s="273"/>
      <c r="L895" s="272"/>
      <c r="M895" s="272"/>
      <c r="N895" s="273"/>
      <c r="O895" s="272"/>
      <c r="P895" s="259"/>
      <c r="Q895" s="273"/>
      <c r="R895" s="256" t="e">
        <f>+#REF!+K895+N895+Q895</f>
        <v>#REF!</v>
      </c>
      <c r="S895" s="251"/>
      <c r="T895" s="251" t="s">
        <v>749</v>
      </c>
      <c r="U895" s="257" t="s">
        <v>37</v>
      </c>
    </row>
    <row r="896" spans="1:21" ht="57.75" customHeight="1" x14ac:dyDescent="0.2">
      <c r="A896" s="233" t="s">
        <v>747</v>
      </c>
      <c r="B896" s="251"/>
      <c r="C896" s="251">
        <v>400</v>
      </c>
      <c r="D896" s="291" t="s">
        <v>750</v>
      </c>
      <c r="E896" s="258"/>
      <c r="F896" s="259">
        <v>1</v>
      </c>
      <c r="G896" s="103"/>
      <c r="H896" s="103">
        <v>70000000</v>
      </c>
      <c r="I896" s="272"/>
      <c r="J896" s="272"/>
      <c r="K896" s="273"/>
      <c r="L896" s="272"/>
      <c r="M896" s="272"/>
      <c r="N896" s="273"/>
      <c r="O896" s="272"/>
      <c r="P896" s="259"/>
      <c r="Q896" s="273"/>
      <c r="R896" s="256" t="e">
        <f>+#REF!+K896+N896+Q896</f>
        <v>#REF!</v>
      </c>
      <c r="S896" s="251"/>
      <c r="T896" s="251" t="s">
        <v>749</v>
      </c>
      <c r="U896" s="257" t="s">
        <v>37</v>
      </c>
    </row>
    <row r="897" spans="1:21" x14ac:dyDescent="0.2">
      <c r="B897" s="251"/>
      <c r="C897" s="251"/>
      <c r="D897" s="252"/>
      <c r="E897" s="258"/>
      <c r="F897" s="259"/>
      <c r="G897" s="259"/>
      <c r="H897" s="259">
        <f>SUM(H895:H896)</f>
        <v>570000000</v>
      </c>
      <c r="I897" s="272"/>
      <c r="J897" s="272"/>
      <c r="K897" s="261">
        <f>SUM(K895:K895)</f>
        <v>0</v>
      </c>
      <c r="L897" s="272"/>
      <c r="M897" s="272"/>
      <c r="N897" s="261">
        <f>SUM(N895:N895)</f>
        <v>0</v>
      </c>
      <c r="O897" s="272"/>
      <c r="P897" s="259"/>
      <c r="Q897" s="261">
        <f>SUM(Q895:Q895)</f>
        <v>0</v>
      </c>
      <c r="R897" s="256">
        <f>+Q897+N897+K897+H897</f>
        <v>570000000</v>
      </c>
      <c r="S897" s="251"/>
      <c r="T897" s="251"/>
      <c r="U897" s="251"/>
    </row>
    <row r="900" spans="1:21" x14ac:dyDescent="0.2">
      <c r="A900" s="233">
        <v>80</v>
      </c>
      <c r="B900" s="233" t="s">
        <v>746</v>
      </c>
    </row>
    <row r="901" spans="1:21" ht="59.25" customHeight="1" x14ac:dyDescent="0.25">
      <c r="B901" s="246" t="s">
        <v>479</v>
      </c>
      <c r="C901" s="246" t="s">
        <v>480</v>
      </c>
      <c r="D901" s="247" t="s">
        <v>481</v>
      </c>
      <c r="E901" s="246" t="s">
        <v>482</v>
      </c>
      <c r="F901" s="248" t="s">
        <v>483</v>
      </c>
      <c r="G901" s="248" t="s">
        <v>484</v>
      </c>
      <c r="H901" s="248" t="s">
        <v>485</v>
      </c>
      <c r="I901" s="249" t="s">
        <v>483</v>
      </c>
      <c r="J901" s="249" t="s">
        <v>484</v>
      </c>
      <c r="K901" s="250" t="s">
        <v>485</v>
      </c>
      <c r="L901" s="249" t="s">
        <v>483</v>
      </c>
      <c r="M901" s="249" t="s">
        <v>484</v>
      </c>
      <c r="N901" s="250" t="s">
        <v>485</v>
      </c>
      <c r="O901" s="249" t="s">
        <v>483</v>
      </c>
      <c r="P901" s="249" t="s">
        <v>484</v>
      </c>
      <c r="Q901" s="250" t="s">
        <v>485</v>
      </c>
      <c r="R901" s="250" t="s">
        <v>233</v>
      </c>
      <c r="S901" s="246" t="s">
        <v>486</v>
      </c>
      <c r="T901" s="246" t="s">
        <v>487</v>
      </c>
      <c r="U901" s="246" t="s">
        <v>488</v>
      </c>
    </row>
    <row r="902" spans="1:21" ht="57.75" customHeight="1" x14ac:dyDescent="0.2">
      <c r="A902" s="233" t="s">
        <v>747</v>
      </c>
      <c r="B902" s="251"/>
      <c r="C902" s="251">
        <v>399</v>
      </c>
      <c r="D902" s="291" t="s">
        <v>748</v>
      </c>
      <c r="E902" s="258"/>
      <c r="F902" s="259">
        <v>1</v>
      </c>
      <c r="G902" s="103"/>
      <c r="H902" s="103"/>
      <c r="I902" s="272"/>
      <c r="J902" s="272"/>
      <c r="K902" s="273"/>
      <c r="L902" s="272"/>
      <c r="M902" s="272"/>
      <c r="N902" s="273"/>
      <c r="O902" s="272"/>
      <c r="P902" s="259"/>
      <c r="Q902" s="273"/>
      <c r="R902" s="256" t="e">
        <f>+#REF!+K902+N902+Q902</f>
        <v>#REF!</v>
      </c>
      <c r="S902" s="251"/>
      <c r="T902" s="251" t="s">
        <v>749</v>
      </c>
      <c r="U902" s="257" t="s">
        <v>37</v>
      </c>
    </row>
    <row r="903" spans="1:21" ht="57.75" customHeight="1" x14ac:dyDescent="0.2">
      <c r="A903" s="233" t="s">
        <v>747</v>
      </c>
      <c r="B903" s="251"/>
      <c r="C903" s="251">
        <v>400</v>
      </c>
      <c r="D903" s="291" t="s">
        <v>750</v>
      </c>
      <c r="E903" s="258"/>
      <c r="F903" s="259">
        <v>1</v>
      </c>
      <c r="G903" s="103"/>
      <c r="H903" s="103"/>
      <c r="I903" s="272"/>
      <c r="J903" s="272"/>
      <c r="K903" s="273"/>
      <c r="L903" s="272"/>
      <c r="M903" s="272"/>
      <c r="N903" s="273"/>
      <c r="O903" s="272"/>
      <c r="P903" s="259"/>
      <c r="Q903" s="273"/>
      <c r="R903" s="256" t="e">
        <f>+#REF!+K903+N903+Q903</f>
        <v>#REF!</v>
      </c>
      <c r="S903" s="251"/>
      <c r="T903" s="251" t="s">
        <v>749</v>
      </c>
      <c r="U903" s="257" t="s">
        <v>37</v>
      </c>
    </row>
    <row r="904" spans="1:21" x14ac:dyDescent="0.2">
      <c r="B904" s="251"/>
      <c r="C904" s="251"/>
      <c r="D904" s="252"/>
      <c r="E904" s="258"/>
      <c r="F904" s="259"/>
      <c r="G904" s="259"/>
      <c r="H904" s="259">
        <f>SUM(H902:H903)</f>
        <v>0</v>
      </c>
      <c r="I904" s="272"/>
      <c r="J904" s="272"/>
      <c r="K904" s="261">
        <f>SUM(K902:K902)</f>
        <v>0</v>
      </c>
      <c r="L904" s="272"/>
      <c r="M904" s="272"/>
      <c r="N904" s="261">
        <f>SUM(N902:N902)</f>
        <v>0</v>
      </c>
      <c r="O904" s="272"/>
      <c r="P904" s="259"/>
      <c r="Q904" s="261">
        <f>SUM(Q902:Q902)</f>
        <v>0</v>
      </c>
      <c r="R904" s="256">
        <f>+Q904+N904+K904+H904</f>
        <v>0</v>
      </c>
      <c r="S904" s="251"/>
      <c r="T904" s="251"/>
      <c r="U904" s="251"/>
    </row>
    <row r="914" spans="1:21" x14ac:dyDescent="0.2">
      <c r="A914" s="233">
        <v>81</v>
      </c>
      <c r="B914" s="233" t="s">
        <v>751</v>
      </c>
    </row>
    <row r="915" spans="1:21" ht="59.25" customHeight="1" x14ac:dyDescent="0.25">
      <c r="B915" s="246" t="s">
        <v>479</v>
      </c>
      <c r="C915" s="246" t="s">
        <v>480</v>
      </c>
      <c r="D915" s="247" t="s">
        <v>481</v>
      </c>
      <c r="E915" s="246" t="s">
        <v>482</v>
      </c>
      <c r="F915" s="248" t="s">
        <v>483</v>
      </c>
      <c r="G915" s="248" t="s">
        <v>484</v>
      </c>
      <c r="H915" s="248" t="s">
        <v>485</v>
      </c>
      <c r="I915" s="249" t="s">
        <v>483</v>
      </c>
      <c r="J915" s="249" t="s">
        <v>484</v>
      </c>
      <c r="K915" s="250" t="s">
        <v>485</v>
      </c>
      <c r="L915" s="249" t="s">
        <v>483</v>
      </c>
      <c r="M915" s="249" t="s">
        <v>484</v>
      </c>
      <c r="N915" s="250" t="s">
        <v>485</v>
      </c>
      <c r="O915" s="249" t="s">
        <v>483</v>
      </c>
      <c r="P915" s="249" t="s">
        <v>484</v>
      </c>
      <c r="Q915" s="250" t="s">
        <v>485</v>
      </c>
      <c r="R915" s="250" t="s">
        <v>233</v>
      </c>
      <c r="S915" s="246" t="s">
        <v>486</v>
      </c>
      <c r="T915" s="246" t="s">
        <v>487</v>
      </c>
      <c r="U915" s="246" t="s">
        <v>488</v>
      </c>
    </row>
    <row r="916" spans="1:21" ht="175.5" customHeight="1" x14ac:dyDescent="0.2">
      <c r="B916" s="251"/>
      <c r="C916" s="251">
        <v>411</v>
      </c>
      <c r="D916" s="291" t="s">
        <v>752</v>
      </c>
      <c r="E916" s="258"/>
      <c r="F916" s="259">
        <v>1</v>
      </c>
      <c r="G916" s="103"/>
      <c r="H916" s="103">
        <v>180000000</v>
      </c>
      <c r="I916" s="272"/>
      <c r="J916" s="272"/>
      <c r="K916" s="273"/>
      <c r="L916" s="272"/>
      <c r="M916" s="272"/>
      <c r="N916" s="273"/>
      <c r="O916" s="272"/>
      <c r="P916" s="259"/>
      <c r="Q916" s="273"/>
      <c r="R916" s="256" t="e">
        <f>+#REF!+K916+N916+Q916</f>
        <v>#REF!</v>
      </c>
      <c r="S916" s="251"/>
      <c r="T916" s="251"/>
      <c r="U916" s="257" t="s">
        <v>28</v>
      </c>
    </row>
    <row r="917" spans="1:21" x14ac:dyDescent="0.2">
      <c r="B917" s="251"/>
      <c r="C917" s="251"/>
      <c r="D917" s="252"/>
      <c r="E917" s="258"/>
      <c r="F917" s="259"/>
      <c r="G917" s="259"/>
      <c r="H917" s="259">
        <f>SUM(H916:H916)</f>
        <v>180000000</v>
      </c>
      <c r="I917" s="272"/>
      <c r="J917" s="272"/>
      <c r="K917" s="261">
        <f>SUM(K916:K916)</f>
        <v>0</v>
      </c>
      <c r="L917" s="272"/>
      <c r="M917" s="272"/>
      <c r="N917" s="261">
        <f>SUM(N916:N916)</f>
        <v>0</v>
      </c>
      <c r="O917" s="272"/>
      <c r="P917" s="259"/>
      <c r="Q917" s="261">
        <f>SUM(Q916:Q916)</f>
        <v>0</v>
      </c>
      <c r="R917" s="256">
        <f>+Q917+N917+K917+H917</f>
        <v>180000000</v>
      </c>
      <c r="S917" s="251"/>
      <c r="T917" s="251"/>
      <c r="U917" s="251"/>
    </row>
    <row r="922" spans="1:21" x14ac:dyDescent="0.2">
      <c r="A922" s="233">
        <v>82</v>
      </c>
      <c r="B922" s="233" t="s">
        <v>753</v>
      </c>
    </row>
    <row r="923" spans="1:21" ht="59.25" customHeight="1" x14ac:dyDescent="0.25">
      <c r="B923" s="246" t="s">
        <v>479</v>
      </c>
      <c r="C923" s="246" t="s">
        <v>480</v>
      </c>
      <c r="D923" s="247" t="s">
        <v>481</v>
      </c>
      <c r="E923" s="246" t="s">
        <v>482</v>
      </c>
      <c r="F923" s="248" t="s">
        <v>483</v>
      </c>
      <c r="G923" s="248" t="s">
        <v>484</v>
      </c>
      <c r="H923" s="248" t="s">
        <v>485</v>
      </c>
      <c r="I923" s="249" t="s">
        <v>483</v>
      </c>
      <c r="J923" s="249" t="s">
        <v>484</v>
      </c>
      <c r="K923" s="250" t="s">
        <v>485</v>
      </c>
      <c r="L923" s="249" t="s">
        <v>483</v>
      </c>
      <c r="M923" s="249" t="s">
        <v>484</v>
      </c>
      <c r="N923" s="250" t="s">
        <v>485</v>
      </c>
      <c r="O923" s="249" t="s">
        <v>483</v>
      </c>
      <c r="P923" s="249" t="s">
        <v>484</v>
      </c>
      <c r="Q923" s="250" t="s">
        <v>485</v>
      </c>
      <c r="R923" s="250" t="s">
        <v>233</v>
      </c>
      <c r="S923" s="246" t="s">
        <v>486</v>
      </c>
      <c r="T923" s="246" t="s">
        <v>487</v>
      </c>
      <c r="U923" s="246" t="s">
        <v>488</v>
      </c>
    </row>
    <row r="924" spans="1:21" ht="175.5" customHeight="1" x14ac:dyDescent="0.2">
      <c r="B924" s="251"/>
      <c r="C924" s="251">
        <v>418</v>
      </c>
      <c r="D924" s="291" t="s">
        <v>149</v>
      </c>
      <c r="E924" s="258"/>
      <c r="F924" s="323">
        <v>388</v>
      </c>
      <c r="G924" s="342">
        <f>+H924/F924</f>
        <v>115979.38144329897</v>
      </c>
      <c r="H924" s="342">
        <v>45000000</v>
      </c>
      <c r="I924" s="272"/>
      <c r="J924" s="272"/>
      <c r="K924" s="273"/>
      <c r="L924" s="272"/>
      <c r="M924" s="272"/>
      <c r="N924" s="273"/>
      <c r="O924" s="272"/>
      <c r="P924" s="259"/>
      <c r="Q924" s="273"/>
      <c r="R924" s="256"/>
      <c r="S924" s="251"/>
      <c r="T924" s="251"/>
      <c r="U924" s="257" t="s">
        <v>27</v>
      </c>
    </row>
    <row r="925" spans="1:21" x14ac:dyDescent="0.2">
      <c r="B925" s="251"/>
      <c r="C925" s="251"/>
      <c r="D925" s="252"/>
      <c r="E925" s="258"/>
      <c r="F925" s="259"/>
      <c r="G925" s="259"/>
      <c r="H925" s="259">
        <f>SUM(H924:H924)</f>
        <v>45000000</v>
      </c>
      <c r="I925" s="272"/>
      <c r="J925" s="272"/>
      <c r="K925" s="261">
        <f>SUM(K924:K924)</f>
        <v>0</v>
      </c>
      <c r="L925" s="272"/>
      <c r="M925" s="272"/>
      <c r="N925" s="261">
        <f>SUM(N924:N924)</f>
        <v>0</v>
      </c>
      <c r="O925" s="272"/>
      <c r="P925" s="259"/>
      <c r="Q925" s="261">
        <f>SUM(Q924:Q924)</f>
        <v>0</v>
      </c>
      <c r="R925" s="256">
        <f>+Q925+N925+K925+H925</f>
        <v>45000000</v>
      </c>
      <c r="S925" s="251"/>
      <c r="T925" s="251"/>
      <c r="U925" s="251"/>
    </row>
    <row r="929" spans="1:21" x14ac:dyDescent="0.2">
      <c r="E929" s="339"/>
    </row>
    <row r="930" spans="1:21" x14ac:dyDescent="0.2">
      <c r="E930" s="339"/>
    </row>
    <row r="931" spans="1:21" x14ac:dyDescent="0.2">
      <c r="E931" s="339"/>
    </row>
    <row r="932" spans="1:21" x14ac:dyDescent="0.2">
      <c r="E932" s="339"/>
    </row>
    <row r="935" spans="1:21" x14ac:dyDescent="0.2">
      <c r="A935" s="233">
        <v>83</v>
      </c>
      <c r="B935" s="233" t="s">
        <v>144</v>
      </c>
    </row>
    <row r="936" spans="1:21" ht="59.25" customHeight="1" x14ac:dyDescent="0.25">
      <c r="B936" s="246" t="s">
        <v>479</v>
      </c>
      <c r="C936" s="246" t="s">
        <v>480</v>
      </c>
      <c r="D936" s="247" t="s">
        <v>481</v>
      </c>
      <c r="E936" s="246" t="s">
        <v>482</v>
      </c>
      <c r="F936" s="248" t="s">
        <v>483</v>
      </c>
      <c r="G936" s="248" t="s">
        <v>484</v>
      </c>
      <c r="H936" s="248" t="s">
        <v>485</v>
      </c>
      <c r="I936" s="249" t="s">
        <v>483</v>
      </c>
      <c r="J936" s="249" t="s">
        <v>484</v>
      </c>
      <c r="K936" s="250" t="s">
        <v>485</v>
      </c>
      <c r="L936" s="249" t="s">
        <v>483</v>
      </c>
      <c r="M936" s="249" t="s">
        <v>484</v>
      </c>
      <c r="N936" s="250" t="s">
        <v>485</v>
      </c>
      <c r="O936" s="249" t="s">
        <v>483</v>
      </c>
      <c r="P936" s="249" t="s">
        <v>484</v>
      </c>
      <c r="Q936" s="250" t="s">
        <v>485</v>
      </c>
      <c r="R936" s="250" t="s">
        <v>233</v>
      </c>
      <c r="S936" s="246" t="s">
        <v>486</v>
      </c>
      <c r="T936" s="246" t="s">
        <v>487</v>
      </c>
      <c r="U936" s="246" t="s">
        <v>488</v>
      </c>
    </row>
    <row r="937" spans="1:21" ht="175.5" customHeight="1" x14ac:dyDescent="0.2">
      <c r="B937" s="251"/>
      <c r="C937" s="251">
        <v>412</v>
      </c>
      <c r="D937" s="291" t="s">
        <v>144</v>
      </c>
      <c r="E937" s="258"/>
      <c r="F937" s="259">
        <v>1</v>
      </c>
      <c r="G937" s="103"/>
      <c r="H937" s="103">
        <v>150000000</v>
      </c>
      <c r="I937" s="272"/>
      <c r="J937" s="272"/>
      <c r="K937" s="273"/>
      <c r="L937" s="272"/>
      <c r="M937" s="272"/>
      <c r="N937" s="273"/>
      <c r="O937" s="272"/>
      <c r="P937" s="259"/>
      <c r="Q937" s="273"/>
      <c r="R937" s="256" t="e">
        <f>+#REF!+K937+N937+Q937</f>
        <v>#REF!</v>
      </c>
      <c r="S937" s="251"/>
      <c r="T937" s="251"/>
      <c r="U937" s="257" t="s">
        <v>27</v>
      </c>
    </row>
    <row r="938" spans="1:21" x14ac:dyDescent="0.2">
      <c r="B938" s="251"/>
      <c r="C938" s="251"/>
      <c r="D938" s="252"/>
      <c r="E938" s="258"/>
      <c r="F938" s="259"/>
      <c r="G938" s="259"/>
      <c r="H938" s="259">
        <f>SUM(H937:H937)</f>
        <v>150000000</v>
      </c>
      <c r="I938" s="272"/>
      <c r="J938" s="272"/>
      <c r="K938" s="261">
        <f>SUM(K937:K937)</f>
        <v>0</v>
      </c>
      <c r="L938" s="272"/>
      <c r="M938" s="272"/>
      <c r="N938" s="261">
        <f>SUM(N937:N937)</f>
        <v>0</v>
      </c>
      <c r="O938" s="272"/>
      <c r="P938" s="259"/>
      <c r="Q938" s="261">
        <f>SUM(Q937:Q937)</f>
        <v>0</v>
      </c>
      <c r="R938" s="256">
        <f>+Q938+N938+K938+H938</f>
        <v>150000000</v>
      </c>
      <c r="S938" s="251"/>
      <c r="T938" s="251"/>
      <c r="U938" s="251"/>
    </row>
    <row r="942" spans="1:21" x14ac:dyDescent="0.2">
      <c r="A942" s="233">
        <v>84</v>
      </c>
      <c r="B942" s="233" t="s">
        <v>754</v>
      </c>
    </row>
    <row r="943" spans="1:21" ht="59.25" customHeight="1" x14ac:dyDescent="0.25">
      <c r="B943" s="246" t="s">
        <v>479</v>
      </c>
      <c r="C943" s="246" t="s">
        <v>480</v>
      </c>
      <c r="D943" s="247" t="s">
        <v>481</v>
      </c>
      <c r="E943" s="246" t="s">
        <v>482</v>
      </c>
      <c r="F943" s="248" t="s">
        <v>483</v>
      </c>
      <c r="G943" s="248" t="s">
        <v>484</v>
      </c>
      <c r="H943" s="248" t="s">
        <v>485</v>
      </c>
      <c r="I943" s="249" t="s">
        <v>483</v>
      </c>
      <c r="J943" s="249" t="s">
        <v>484</v>
      </c>
      <c r="K943" s="250" t="s">
        <v>485</v>
      </c>
      <c r="L943" s="249" t="s">
        <v>483</v>
      </c>
      <c r="M943" s="249" t="s">
        <v>484</v>
      </c>
      <c r="N943" s="250" t="s">
        <v>485</v>
      </c>
      <c r="O943" s="249" t="s">
        <v>483</v>
      </c>
      <c r="P943" s="249" t="s">
        <v>484</v>
      </c>
      <c r="Q943" s="250" t="s">
        <v>485</v>
      </c>
      <c r="R943" s="250" t="s">
        <v>233</v>
      </c>
      <c r="S943" s="246" t="s">
        <v>486</v>
      </c>
      <c r="T943" s="246" t="s">
        <v>487</v>
      </c>
      <c r="U943" s="246" t="s">
        <v>488</v>
      </c>
    </row>
    <row r="944" spans="1:21" ht="30" x14ac:dyDescent="0.2">
      <c r="B944" s="251"/>
      <c r="C944" s="251">
        <v>501</v>
      </c>
      <c r="D944" s="291" t="s">
        <v>755</v>
      </c>
      <c r="E944" s="292"/>
      <c r="F944" s="103">
        <v>15460</v>
      </c>
      <c r="G944" s="103">
        <v>15247</v>
      </c>
      <c r="H944" s="103">
        <f>+F944*G944</f>
        <v>235718620</v>
      </c>
      <c r="I944" s="272"/>
      <c r="J944" s="272"/>
      <c r="K944" s="273"/>
      <c r="L944" s="272"/>
      <c r="M944" s="272"/>
      <c r="N944" s="273"/>
      <c r="O944" s="272"/>
      <c r="P944" s="259"/>
      <c r="Q944" s="273"/>
      <c r="R944" s="256"/>
      <c r="S944" s="251"/>
      <c r="T944" s="251" t="s">
        <v>612</v>
      </c>
      <c r="U944" s="257" t="s">
        <v>28</v>
      </c>
    </row>
    <row r="945" spans="1:21" ht="30" x14ac:dyDescent="0.2">
      <c r="B945" s="251"/>
      <c r="C945" s="251">
        <v>501</v>
      </c>
      <c r="D945" s="291" t="s">
        <v>756</v>
      </c>
      <c r="E945" s="292" t="s">
        <v>757</v>
      </c>
      <c r="F945" s="103">
        <v>463812</v>
      </c>
      <c r="G945" s="103">
        <v>790</v>
      </c>
      <c r="H945" s="103">
        <f>+F945*G945+5876</f>
        <v>366417356</v>
      </c>
      <c r="I945" s="272"/>
      <c r="J945" s="272"/>
      <c r="K945" s="273"/>
      <c r="L945" s="272"/>
      <c r="M945" s="272"/>
      <c r="N945" s="273"/>
      <c r="O945" s="272"/>
      <c r="P945" s="259"/>
      <c r="Q945" s="273"/>
      <c r="R945" s="256"/>
      <c r="S945" s="251"/>
      <c r="T945" s="251" t="s">
        <v>612</v>
      </c>
      <c r="U945" s="257" t="s">
        <v>28</v>
      </c>
    </row>
    <row r="946" spans="1:21" ht="30" x14ac:dyDescent="0.2">
      <c r="B946" s="251"/>
      <c r="C946" s="251">
        <v>501</v>
      </c>
      <c r="D946" s="291" t="s">
        <v>758</v>
      </c>
      <c r="E946" s="292"/>
      <c r="F946" s="103">
        <v>4853</v>
      </c>
      <c r="G946" s="103">
        <v>14188</v>
      </c>
      <c r="H946" s="103">
        <f>+F946*G946</f>
        <v>68854364</v>
      </c>
      <c r="I946" s="272"/>
      <c r="J946" s="272"/>
      <c r="K946" s="273"/>
      <c r="L946" s="272"/>
      <c r="M946" s="272"/>
      <c r="N946" s="273"/>
      <c r="O946" s="272"/>
      <c r="P946" s="259"/>
      <c r="Q946" s="273"/>
      <c r="R946" s="256"/>
      <c r="S946" s="251"/>
      <c r="T946" s="251" t="s">
        <v>612</v>
      </c>
      <c r="U946" s="257" t="s">
        <v>28</v>
      </c>
    </row>
    <row r="947" spans="1:21" ht="30" x14ac:dyDescent="0.2">
      <c r="B947" s="251"/>
      <c r="C947" s="251">
        <v>501</v>
      </c>
      <c r="D947" s="291" t="s">
        <v>759</v>
      </c>
      <c r="E947" s="292"/>
      <c r="F947" s="103">
        <v>87354</v>
      </c>
      <c r="G947" s="103">
        <v>790</v>
      </c>
      <c r="H947" s="103">
        <f>+F947*G947</f>
        <v>69009660</v>
      </c>
      <c r="I947" s="272"/>
      <c r="J947" s="272"/>
      <c r="K947" s="273"/>
      <c r="L947" s="272"/>
      <c r="M947" s="272"/>
      <c r="N947" s="273"/>
      <c r="O947" s="272"/>
      <c r="P947" s="259"/>
      <c r="Q947" s="273"/>
      <c r="R947" s="256"/>
      <c r="S947" s="251"/>
      <c r="T947" s="251" t="s">
        <v>612</v>
      </c>
      <c r="U947" s="257" t="s">
        <v>28</v>
      </c>
    </row>
    <row r="948" spans="1:21" ht="30" x14ac:dyDescent="0.2">
      <c r="B948" s="251"/>
      <c r="C948" s="251">
        <v>502</v>
      </c>
      <c r="D948" s="291" t="s">
        <v>166</v>
      </c>
      <c r="E948" s="258" t="s">
        <v>760</v>
      </c>
      <c r="F948" s="103">
        <v>15635</v>
      </c>
      <c r="G948" s="103">
        <f>+H948/F948</f>
        <v>106811.64055004797</v>
      </c>
      <c r="H948" s="103">
        <v>1670000000</v>
      </c>
      <c r="I948" s="272"/>
      <c r="J948" s="272"/>
      <c r="K948" s="273"/>
      <c r="L948" s="272"/>
      <c r="M948" s="272"/>
      <c r="N948" s="273"/>
      <c r="O948" s="272"/>
      <c r="P948" s="259"/>
      <c r="Q948" s="273"/>
      <c r="R948" s="256"/>
      <c r="S948" s="251"/>
      <c r="T948" s="251" t="s">
        <v>612</v>
      </c>
      <c r="U948" s="257" t="s">
        <v>28</v>
      </c>
    </row>
    <row r="949" spans="1:21" x14ac:dyDescent="0.2">
      <c r="B949" s="251"/>
      <c r="C949" s="251"/>
      <c r="D949" s="252"/>
      <c r="E949" s="258"/>
      <c r="F949" s="259"/>
      <c r="G949" s="259"/>
      <c r="H949" s="259">
        <f>SUM(H944:H948)</f>
        <v>2410000000</v>
      </c>
      <c r="I949" s="272"/>
      <c r="J949" s="272"/>
      <c r="K949" s="261" t="e">
        <f>SUM(#REF!)</f>
        <v>#REF!</v>
      </c>
      <c r="L949" s="272"/>
      <c r="M949" s="272"/>
      <c r="N949" s="261" t="e">
        <f>SUM(#REF!)</f>
        <v>#REF!</v>
      </c>
      <c r="O949" s="272"/>
      <c r="P949" s="259"/>
      <c r="Q949" s="261" t="e">
        <f>SUM(#REF!)</f>
        <v>#REF!</v>
      </c>
      <c r="R949" s="256" t="e">
        <f>+Q949+N949+K949+H949</f>
        <v>#REF!</v>
      </c>
      <c r="S949" s="251"/>
      <c r="T949" s="251"/>
      <c r="U949" s="251"/>
    </row>
    <row r="956" spans="1:21" x14ac:dyDescent="0.2">
      <c r="A956" s="233">
        <v>85</v>
      </c>
      <c r="B956" s="233" t="s">
        <v>761</v>
      </c>
    </row>
    <row r="957" spans="1:21" ht="59.25" customHeight="1" x14ac:dyDescent="0.25">
      <c r="B957" s="246" t="s">
        <v>479</v>
      </c>
      <c r="C957" s="246" t="s">
        <v>480</v>
      </c>
      <c r="D957" s="247" t="s">
        <v>481</v>
      </c>
      <c r="E957" s="246" t="s">
        <v>482</v>
      </c>
      <c r="F957" s="248" t="s">
        <v>483</v>
      </c>
      <c r="G957" s="248" t="s">
        <v>484</v>
      </c>
      <c r="H957" s="248" t="s">
        <v>485</v>
      </c>
      <c r="I957" s="249" t="s">
        <v>483</v>
      </c>
      <c r="J957" s="249" t="s">
        <v>484</v>
      </c>
      <c r="K957" s="250" t="s">
        <v>485</v>
      </c>
      <c r="L957" s="249" t="s">
        <v>483</v>
      </c>
      <c r="M957" s="249" t="s">
        <v>484</v>
      </c>
      <c r="N957" s="250" t="s">
        <v>485</v>
      </c>
      <c r="O957" s="249" t="s">
        <v>483</v>
      </c>
      <c r="P957" s="249" t="s">
        <v>484</v>
      </c>
      <c r="Q957" s="250" t="s">
        <v>485</v>
      </c>
      <c r="R957" s="250" t="s">
        <v>233</v>
      </c>
      <c r="S957" s="246" t="s">
        <v>486</v>
      </c>
      <c r="T957" s="246" t="s">
        <v>487</v>
      </c>
      <c r="U957" s="246" t="s">
        <v>488</v>
      </c>
    </row>
    <row r="958" spans="1:21" ht="30" x14ac:dyDescent="0.2">
      <c r="B958" s="251"/>
      <c r="C958" s="251">
        <v>503</v>
      </c>
      <c r="D958" s="291" t="s">
        <v>762</v>
      </c>
      <c r="E958" s="292"/>
      <c r="F958" s="103"/>
      <c r="G958" s="103"/>
      <c r="H958" s="103">
        <v>9124920</v>
      </c>
      <c r="I958" s="272"/>
      <c r="J958" s="272"/>
      <c r="K958" s="273"/>
      <c r="L958" s="272"/>
      <c r="M958" s="272"/>
      <c r="N958" s="273"/>
      <c r="O958" s="272"/>
      <c r="P958" s="259"/>
      <c r="Q958" s="273"/>
      <c r="R958" s="256"/>
      <c r="S958" s="251"/>
      <c r="T958" s="251"/>
      <c r="U958" s="257" t="s">
        <v>28</v>
      </c>
    </row>
    <row r="959" spans="1:21" ht="30" x14ac:dyDescent="0.2">
      <c r="B959" s="251"/>
      <c r="C959" s="251">
        <v>503</v>
      </c>
      <c r="D959" s="291" t="s">
        <v>763</v>
      </c>
      <c r="E959" s="292"/>
      <c r="F959" s="103"/>
      <c r="G959" s="103"/>
      <c r="H959" s="103">
        <v>13219710</v>
      </c>
      <c r="I959" s="272"/>
      <c r="J959" s="272"/>
      <c r="K959" s="273"/>
      <c r="L959" s="272"/>
      <c r="M959" s="272"/>
      <c r="N959" s="273"/>
      <c r="O959" s="272"/>
      <c r="P959" s="259"/>
      <c r="Q959" s="273"/>
      <c r="R959" s="256"/>
      <c r="S959" s="251"/>
      <c r="T959" s="251"/>
      <c r="U959" s="257" t="s">
        <v>28</v>
      </c>
    </row>
    <row r="960" spans="1:21" ht="15.75" x14ac:dyDescent="0.25">
      <c r="B960" s="251"/>
      <c r="C960" s="251"/>
      <c r="D960" s="276" t="s">
        <v>764</v>
      </c>
      <c r="E960" s="258"/>
      <c r="F960" s="259"/>
      <c r="G960" s="259"/>
      <c r="H960" s="278">
        <f>SUM(H958:H959)</f>
        <v>22344630</v>
      </c>
      <c r="I960" s="272"/>
      <c r="J960" s="272"/>
      <c r="K960" s="261" t="e">
        <f>SUM(#REF!)</f>
        <v>#REF!</v>
      </c>
      <c r="L960" s="272"/>
      <c r="M960" s="272"/>
      <c r="N960" s="261" t="e">
        <f>SUM(#REF!)</f>
        <v>#REF!</v>
      </c>
      <c r="O960" s="272"/>
      <c r="P960" s="259"/>
      <c r="Q960" s="261" t="e">
        <f>SUM(#REF!)</f>
        <v>#REF!</v>
      </c>
      <c r="R960" s="256" t="e">
        <f>+Q960+N960+K960+H960</f>
        <v>#REF!</v>
      </c>
      <c r="S960" s="251"/>
      <c r="T960" s="251"/>
      <c r="U960" s="251"/>
    </row>
    <row r="965" spans="1:21" x14ac:dyDescent="0.2">
      <c r="A965" s="233">
        <v>86</v>
      </c>
      <c r="B965" s="233" t="s">
        <v>765</v>
      </c>
    </row>
    <row r="966" spans="1:21" ht="59.25" customHeight="1" x14ac:dyDescent="0.25">
      <c r="B966" s="246" t="s">
        <v>479</v>
      </c>
      <c r="C966" s="246" t="s">
        <v>480</v>
      </c>
      <c r="D966" s="247" t="s">
        <v>481</v>
      </c>
      <c r="E966" s="246" t="s">
        <v>482</v>
      </c>
      <c r="F966" s="248" t="s">
        <v>483</v>
      </c>
      <c r="G966" s="248" t="s">
        <v>484</v>
      </c>
      <c r="H966" s="248" t="s">
        <v>485</v>
      </c>
      <c r="I966" s="249" t="s">
        <v>483</v>
      </c>
      <c r="J966" s="249" t="s">
        <v>484</v>
      </c>
      <c r="K966" s="250" t="s">
        <v>485</v>
      </c>
      <c r="L966" s="249" t="s">
        <v>483</v>
      </c>
      <c r="M966" s="249" t="s">
        <v>484</v>
      </c>
      <c r="N966" s="250" t="s">
        <v>485</v>
      </c>
      <c r="O966" s="249" t="s">
        <v>483</v>
      </c>
      <c r="P966" s="249" t="s">
        <v>484</v>
      </c>
      <c r="Q966" s="250" t="s">
        <v>485</v>
      </c>
      <c r="R966" s="250" t="s">
        <v>233</v>
      </c>
      <c r="S966" s="246" t="s">
        <v>486</v>
      </c>
      <c r="T966" s="246" t="s">
        <v>487</v>
      </c>
      <c r="U966" s="246" t="s">
        <v>488</v>
      </c>
    </row>
    <row r="967" spans="1:21" ht="30" x14ac:dyDescent="0.2">
      <c r="B967" s="251"/>
      <c r="C967" s="251">
        <v>504</v>
      </c>
      <c r="D967" s="291" t="s">
        <v>765</v>
      </c>
      <c r="E967" s="292"/>
      <c r="F967" s="103"/>
      <c r="G967" s="103"/>
      <c r="H967" s="103">
        <v>35000000</v>
      </c>
      <c r="I967" s="272"/>
      <c r="J967" s="272"/>
      <c r="K967" s="273"/>
      <c r="L967" s="272"/>
      <c r="M967" s="272"/>
      <c r="N967" s="273"/>
      <c r="O967" s="272"/>
      <c r="P967" s="259"/>
      <c r="Q967" s="273"/>
      <c r="R967" s="256"/>
      <c r="S967" s="251"/>
      <c r="T967" s="251"/>
      <c r="U967" s="257" t="s">
        <v>28</v>
      </c>
    </row>
    <row r="968" spans="1:21" ht="15.75" x14ac:dyDescent="0.2">
      <c r="B968" s="251"/>
      <c r="C968" s="251"/>
      <c r="D968" s="293"/>
      <c r="E968" s="292"/>
      <c r="F968" s="103"/>
      <c r="G968" s="103"/>
      <c r="H968" s="103"/>
      <c r="I968" s="272"/>
      <c r="J968" s="272"/>
      <c r="K968" s="273"/>
      <c r="L968" s="272"/>
      <c r="M968" s="272"/>
      <c r="N968" s="273"/>
      <c r="O968" s="272"/>
      <c r="P968" s="259"/>
      <c r="Q968" s="273"/>
      <c r="R968" s="256"/>
      <c r="S968" s="251"/>
      <c r="T968" s="251"/>
      <c r="U968" s="251"/>
    </row>
    <row r="969" spans="1:21" ht="15.75" x14ac:dyDescent="0.25">
      <c r="B969" s="251"/>
      <c r="C969" s="251"/>
      <c r="D969" s="276" t="s">
        <v>764</v>
      </c>
      <c r="E969" s="258"/>
      <c r="F969" s="259"/>
      <c r="G969" s="259"/>
      <c r="H969" s="259">
        <f>SUM(H967:H968)</f>
        <v>35000000</v>
      </c>
      <c r="I969" s="272"/>
      <c r="J969" s="272"/>
      <c r="K969" s="261" t="e">
        <f>SUM(#REF!)</f>
        <v>#REF!</v>
      </c>
      <c r="L969" s="272"/>
      <c r="M969" s="272"/>
      <c r="N969" s="261" t="e">
        <f>SUM(#REF!)</f>
        <v>#REF!</v>
      </c>
      <c r="O969" s="272"/>
      <c r="P969" s="259"/>
      <c r="Q969" s="261" t="e">
        <f>SUM(#REF!)</f>
        <v>#REF!</v>
      </c>
      <c r="R969" s="256" t="e">
        <f>+Q969+N969+K969+H969</f>
        <v>#REF!</v>
      </c>
      <c r="S969" s="251"/>
      <c r="T969" s="251"/>
      <c r="U969" s="251"/>
    </row>
    <row r="972" spans="1:21" x14ac:dyDescent="0.2">
      <c r="A972" s="233">
        <v>87</v>
      </c>
      <c r="B972" s="233" t="s">
        <v>766</v>
      </c>
    </row>
    <row r="973" spans="1:21" ht="59.25" customHeight="1" x14ac:dyDescent="0.25">
      <c r="B973" s="246" t="s">
        <v>479</v>
      </c>
      <c r="C973" s="246" t="s">
        <v>480</v>
      </c>
      <c r="D973" s="247" t="s">
        <v>481</v>
      </c>
      <c r="E973" s="246" t="s">
        <v>482</v>
      </c>
      <c r="F973" s="248" t="s">
        <v>483</v>
      </c>
      <c r="G973" s="248" t="s">
        <v>484</v>
      </c>
      <c r="H973" s="248" t="s">
        <v>485</v>
      </c>
      <c r="I973" s="249" t="s">
        <v>483</v>
      </c>
      <c r="J973" s="249" t="s">
        <v>484</v>
      </c>
      <c r="K973" s="250" t="s">
        <v>485</v>
      </c>
      <c r="L973" s="249" t="s">
        <v>483</v>
      </c>
      <c r="M973" s="249" t="s">
        <v>484</v>
      </c>
      <c r="N973" s="250" t="s">
        <v>485</v>
      </c>
      <c r="O973" s="249" t="s">
        <v>483</v>
      </c>
      <c r="P973" s="249" t="s">
        <v>484</v>
      </c>
      <c r="Q973" s="250" t="s">
        <v>485</v>
      </c>
      <c r="R973" s="250" t="s">
        <v>233</v>
      </c>
      <c r="S973" s="246" t="s">
        <v>486</v>
      </c>
      <c r="T973" s="246" t="s">
        <v>487</v>
      </c>
      <c r="U973" s="246" t="s">
        <v>488</v>
      </c>
    </row>
    <row r="974" spans="1:21" ht="30" x14ac:dyDescent="0.2">
      <c r="B974" s="251"/>
      <c r="C974" s="251">
        <v>504</v>
      </c>
      <c r="D974" s="291" t="s">
        <v>766</v>
      </c>
      <c r="E974" s="292"/>
      <c r="F974" s="103"/>
      <c r="G974" s="103"/>
      <c r="H974" s="103">
        <v>55000000</v>
      </c>
      <c r="I974" s="272"/>
      <c r="J974" s="272"/>
      <c r="K974" s="273"/>
      <c r="L974" s="272"/>
      <c r="M974" s="272"/>
      <c r="N974" s="273"/>
      <c r="O974" s="272"/>
      <c r="P974" s="259"/>
      <c r="Q974" s="273"/>
      <c r="R974" s="256"/>
      <c r="S974" s="251"/>
      <c r="T974" s="251"/>
      <c r="U974" s="257" t="s">
        <v>28</v>
      </c>
    </row>
    <row r="975" spans="1:21" ht="15.75" x14ac:dyDescent="0.2">
      <c r="B975" s="251"/>
      <c r="C975" s="251"/>
      <c r="D975" s="293"/>
      <c r="E975" s="292"/>
      <c r="F975" s="103"/>
      <c r="G975" s="103"/>
      <c r="H975" s="103"/>
      <c r="I975" s="272"/>
      <c r="J975" s="272"/>
      <c r="K975" s="273"/>
      <c r="L975" s="272"/>
      <c r="M975" s="272"/>
      <c r="N975" s="273"/>
      <c r="O975" s="272"/>
      <c r="P975" s="259"/>
      <c r="Q975" s="273"/>
      <c r="R975" s="256"/>
      <c r="S975" s="251"/>
      <c r="T975" s="251"/>
      <c r="U975" s="251"/>
    </row>
    <row r="976" spans="1:21" ht="15.75" x14ac:dyDescent="0.25">
      <c r="B976" s="251"/>
      <c r="C976" s="251"/>
      <c r="D976" s="276" t="s">
        <v>764</v>
      </c>
      <c r="E976" s="258"/>
      <c r="F976" s="259"/>
      <c r="G976" s="259"/>
      <c r="H976" s="259">
        <f>SUM(H974:H975)</f>
        <v>55000000</v>
      </c>
      <c r="I976" s="272"/>
      <c r="J976" s="272"/>
      <c r="K976" s="261" t="e">
        <f>SUM(#REF!)</f>
        <v>#REF!</v>
      </c>
      <c r="L976" s="272"/>
      <c r="M976" s="272"/>
      <c r="N976" s="261" t="e">
        <f>SUM(#REF!)</f>
        <v>#REF!</v>
      </c>
      <c r="O976" s="272"/>
      <c r="P976" s="259"/>
      <c r="Q976" s="261" t="e">
        <f>SUM(#REF!)</f>
        <v>#REF!</v>
      </c>
      <c r="R976" s="256" t="e">
        <f>+Q976+N976+K976+H976</f>
        <v>#REF!</v>
      </c>
      <c r="S976" s="251"/>
      <c r="T976" s="251"/>
      <c r="U976" s="251"/>
    </row>
    <row r="981" spans="1:21" x14ac:dyDescent="0.2">
      <c r="A981" s="233">
        <v>88</v>
      </c>
      <c r="B981" s="233" t="s">
        <v>767</v>
      </c>
    </row>
    <row r="982" spans="1:21" ht="59.25" customHeight="1" x14ac:dyDescent="0.25">
      <c r="B982" s="246" t="s">
        <v>479</v>
      </c>
      <c r="C982" s="246" t="s">
        <v>480</v>
      </c>
      <c r="D982" s="247" t="s">
        <v>481</v>
      </c>
      <c r="E982" s="246" t="s">
        <v>482</v>
      </c>
      <c r="F982" s="248" t="s">
        <v>483</v>
      </c>
      <c r="G982" s="248" t="s">
        <v>484</v>
      </c>
      <c r="H982" s="248" t="s">
        <v>485</v>
      </c>
      <c r="I982" s="249" t="s">
        <v>483</v>
      </c>
      <c r="J982" s="249" t="s">
        <v>484</v>
      </c>
      <c r="K982" s="250" t="s">
        <v>485</v>
      </c>
      <c r="L982" s="249" t="s">
        <v>483</v>
      </c>
      <c r="M982" s="249" t="s">
        <v>484</v>
      </c>
      <c r="N982" s="250" t="s">
        <v>485</v>
      </c>
      <c r="O982" s="249" t="s">
        <v>483</v>
      </c>
      <c r="P982" s="249" t="s">
        <v>484</v>
      </c>
      <c r="Q982" s="250" t="s">
        <v>485</v>
      </c>
      <c r="R982" s="250" t="s">
        <v>233</v>
      </c>
      <c r="S982" s="246" t="s">
        <v>486</v>
      </c>
      <c r="T982" s="246" t="s">
        <v>487</v>
      </c>
      <c r="U982" s="246" t="s">
        <v>488</v>
      </c>
    </row>
    <row r="983" spans="1:21" ht="15.75" x14ac:dyDescent="0.2">
      <c r="B983" s="251"/>
      <c r="C983" s="251">
        <v>506</v>
      </c>
      <c r="D983" s="293" t="s">
        <v>169</v>
      </c>
      <c r="E983" s="292"/>
      <c r="F983" s="103"/>
      <c r="G983" s="103"/>
      <c r="H983" s="103"/>
      <c r="I983" s="272"/>
      <c r="J983" s="272"/>
      <c r="K983" s="273"/>
      <c r="L983" s="272"/>
      <c r="M983" s="272"/>
      <c r="N983" s="273"/>
      <c r="O983" s="272"/>
      <c r="P983" s="259"/>
      <c r="Q983" s="273"/>
      <c r="R983" s="256"/>
      <c r="S983" s="251"/>
      <c r="T983" s="251"/>
      <c r="U983" s="251"/>
    </row>
    <row r="984" spans="1:21" x14ac:dyDescent="0.2">
      <c r="B984" s="251"/>
      <c r="C984" s="251">
        <v>506</v>
      </c>
      <c r="D984" s="343" t="s">
        <v>768</v>
      </c>
      <c r="E984" s="292"/>
      <c r="F984" s="342">
        <v>70</v>
      </c>
      <c r="G984" s="344">
        <v>49000</v>
      </c>
      <c r="H984" s="103">
        <f>+F984*G984</f>
        <v>3430000</v>
      </c>
      <c r="I984" s="272"/>
      <c r="J984" s="272"/>
      <c r="K984" s="273"/>
      <c r="L984" s="272"/>
      <c r="M984" s="272"/>
      <c r="N984" s="273"/>
      <c r="O984" s="272"/>
      <c r="P984" s="259"/>
      <c r="Q984" s="273"/>
      <c r="R984" s="256"/>
      <c r="S984" s="251"/>
      <c r="T984" s="251"/>
      <c r="U984" s="251"/>
    </row>
    <row r="985" spans="1:21" x14ac:dyDescent="0.2">
      <c r="B985" s="251"/>
      <c r="C985" s="251">
        <v>506</v>
      </c>
      <c r="D985" s="343" t="s">
        <v>769</v>
      </c>
      <c r="E985" s="292"/>
      <c r="F985" s="342">
        <v>70</v>
      </c>
      <c r="G985" s="344">
        <v>39000</v>
      </c>
      <c r="H985" s="103">
        <f t="shared" ref="H985:H1048" si="16">+F985*G985</f>
        <v>2730000</v>
      </c>
      <c r="I985" s="272"/>
      <c r="J985" s="272"/>
      <c r="K985" s="273"/>
      <c r="L985" s="272"/>
      <c r="M985" s="272"/>
      <c r="N985" s="273"/>
      <c r="O985" s="272"/>
      <c r="P985" s="259"/>
      <c r="Q985" s="273"/>
      <c r="R985" s="256"/>
      <c r="S985" s="251"/>
      <c r="T985" s="251"/>
      <c r="U985" s="251"/>
    </row>
    <row r="986" spans="1:21" x14ac:dyDescent="0.2">
      <c r="B986" s="251"/>
      <c r="C986" s="251">
        <v>506</v>
      </c>
      <c r="D986" s="343" t="s">
        <v>770</v>
      </c>
      <c r="E986" s="292"/>
      <c r="F986" s="342">
        <v>70</v>
      </c>
      <c r="G986" s="344"/>
      <c r="H986" s="103">
        <f t="shared" si="16"/>
        <v>0</v>
      </c>
      <c r="I986" s="272"/>
      <c r="J986" s="272"/>
      <c r="K986" s="273"/>
      <c r="L986" s="272"/>
      <c r="M986" s="272"/>
      <c r="N986" s="273"/>
      <c r="O986" s="272"/>
      <c r="P986" s="259"/>
      <c r="Q986" s="273"/>
      <c r="R986" s="256"/>
      <c r="S986" s="251"/>
      <c r="T986" s="251"/>
      <c r="U986" s="251"/>
    </row>
    <row r="987" spans="1:21" x14ac:dyDescent="0.2">
      <c r="B987" s="251"/>
      <c r="C987" s="251">
        <v>506</v>
      </c>
      <c r="D987" s="343" t="s">
        <v>771</v>
      </c>
      <c r="E987" s="292"/>
      <c r="F987" s="342">
        <v>70</v>
      </c>
      <c r="G987" s="344">
        <v>49000</v>
      </c>
      <c r="H987" s="103">
        <f t="shared" si="16"/>
        <v>3430000</v>
      </c>
      <c r="I987" s="272"/>
      <c r="J987" s="272"/>
      <c r="K987" s="273"/>
      <c r="L987" s="272"/>
      <c r="M987" s="272"/>
      <c r="N987" s="273"/>
      <c r="O987" s="272"/>
      <c r="P987" s="259"/>
      <c r="Q987" s="273"/>
      <c r="R987" s="256"/>
      <c r="S987" s="251"/>
      <c r="T987" s="251"/>
      <c r="U987" s="251"/>
    </row>
    <row r="988" spans="1:21" x14ac:dyDescent="0.2">
      <c r="B988" s="251"/>
      <c r="C988" s="251">
        <v>506</v>
      </c>
      <c r="D988" s="343" t="s">
        <v>772</v>
      </c>
      <c r="E988" s="292"/>
      <c r="F988" s="342">
        <v>70</v>
      </c>
      <c r="G988" s="344">
        <v>52000</v>
      </c>
      <c r="H988" s="103">
        <f t="shared" si="16"/>
        <v>3640000</v>
      </c>
      <c r="I988" s="272"/>
      <c r="J988" s="272"/>
      <c r="K988" s="273"/>
      <c r="L988" s="272"/>
      <c r="M988" s="272"/>
      <c r="N988" s="273"/>
      <c r="O988" s="272"/>
      <c r="P988" s="259"/>
      <c r="Q988" s="273"/>
      <c r="R988" s="256"/>
      <c r="S988" s="251"/>
      <c r="T988" s="251"/>
      <c r="U988" s="251"/>
    </row>
    <row r="989" spans="1:21" x14ac:dyDescent="0.2">
      <c r="B989" s="251"/>
      <c r="C989" s="251">
        <v>506</v>
      </c>
      <c r="D989" s="343" t="s">
        <v>773</v>
      </c>
      <c r="E989" s="292"/>
      <c r="F989" s="342">
        <v>70</v>
      </c>
      <c r="G989" s="344">
        <v>49000</v>
      </c>
      <c r="H989" s="103">
        <f t="shared" si="16"/>
        <v>3430000</v>
      </c>
      <c r="I989" s="272"/>
      <c r="J989" s="272"/>
      <c r="K989" s="273"/>
      <c r="L989" s="272"/>
      <c r="M989" s="272"/>
      <c r="N989" s="273"/>
      <c r="O989" s="272"/>
      <c r="P989" s="259"/>
      <c r="Q989" s="273"/>
      <c r="R989" s="256"/>
      <c r="S989" s="251"/>
      <c r="T989" s="251"/>
      <c r="U989" s="251"/>
    </row>
    <row r="990" spans="1:21" x14ac:dyDescent="0.2">
      <c r="B990" s="251"/>
      <c r="C990" s="251">
        <v>506</v>
      </c>
      <c r="D990" s="343" t="s">
        <v>774</v>
      </c>
      <c r="E990" s="292"/>
      <c r="F990" s="342">
        <v>70</v>
      </c>
      <c r="G990" s="344">
        <v>21000</v>
      </c>
      <c r="H990" s="103">
        <f t="shared" si="16"/>
        <v>1470000</v>
      </c>
      <c r="I990" s="272"/>
      <c r="J990" s="272"/>
      <c r="K990" s="273"/>
      <c r="L990" s="272"/>
      <c r="M990" s="272"/>
      <c r="N990" s="273"/>
      <c r="O990" s="272"/>
      <c r="P990" s="259"/>
      <c r="Q990" s="273"/>
      <c r="R990" s="256"/>
      <c r="S990" s="251"/>
      <c r="T990" s="251"/>
      <c r="U990" s="251"/>
    </row>
    <row r="991" spans="1:21" x14ac:dyDescent="0.2">
      <c r="B991" s="251"/>
      <c r="C991" s="251">
        <v>506</v>
      </c>
      <c r="D991" s="345" t="s">
        <v>775</v>
      </c>
      <c r="E991" s="292"/>
      <c r="F991" s="342">
        <v>70</v>
      </c>
      <c r="G991" s="344">
        <v>29000</v>
      </c>
      <c r="H991" s="103">
        <f t="shared" si="16"/>
        <v>2030000</v>
      </c>
      <c r="I991" s="272"/>
      <c r="J991" s="272"/>
      <c r="K991" s="273"/>
      <c r="L991" s="272"/>
      <c r="M991" s="272"/>
      <c r="N991" s="273"/>
      <c r="O991" s="272"/>
      <c r="P991" s="259"/>
      <c r="Q991" s="273"/>
      <c r="R991" s="256"/>
      <c r="S991" s="251"/>
      <c r="T991" s="251"/>
      <c r="U991" s="251"/>
    </row>
    <row r="992" spans="1:21" x14ac:dyDescent="0.2">
      <c r="B992" s="251"/>
      <c r="C992" s="251">
        <v>506</v>
      </c>
      <c r="D992" s="343" t="s">
        <v>776</v>
      </c>
      <c r="E992" s="292"/>
      <c r="F992" s="342">
        <v>70</v>
      </c>
      <c r="G992" s="344">
        <v>46000</v>
      </c>
      <c r="H992" s="103">
        <f t="shared" si="16"/>
        <v>3220000</v>
      </c>
      <c r="I992" s="272"/>
      <c r="J992" s="272"/>
      <c r="K992" s="273"/>
      <c r="L992" s="272"/>
      <c r="M992" s="272"/>
      <c r="N992" s="273"/>
      <c r="O992" s="272"/>
      <c r="P992" s="259"/>
      <c r="Q992" s="273"/>
      <c r="R992" s="256"/>
      <c r="S992" s="251"/>
      <c r="T992" s="251"/>
      <c r="U992" s="251"/>
    </row>
    <row r="993" spans="2:21" x14ac:dyDescent="0.2">
      <c r="B993" s="251"/>
      <c r="C993" s="251">
        <v>506</v>
      </c>
      <c r="D993" s="343" t="s">
        <v>777</v>
      </c>
      <c r="E993" s="292"/>
      <c r="F993" s="342">
        <v>70</v>
      </c>
      <c r="G993" s="344">
        <v>64000</v>
      </c>
      <c r="H993" s="103">
        <f t="shared" si="16"/>
        <v>4480000</v>
      </c>
      <c r="I993" s="272"/>
      <c r="J993" s="272"/>
      <c r="K993" s="273"/>
      <c r="L993" s="272"/>
      <c r="M993" s="272"/>
      <c r="N993" s="273"/>
      <c r="O993" s="272"/>
      <c r="P993" s="259"/>
      <c r="Q993" s="273"/>
      <c r="R993" s="256"/>
      <c r="S993" s="251"/>
      <c r="T993" s="251"/>
      <c r="U993" s="251"/>
    </row>
    <row r="994" spans="2:21" x14ac:dyDescent="0.2">
      <c r="B994" s="251"/>
      <c r="C994" s="251">
        <v>506</v>
      </c>
      <c r="D994" s="343" t="s">
        <v>778</v>
      </c>
      <c r="E994" s="292"/>
      <c r="F994" s="342">
        <v>70</v>
      </c>
      <c r="G994" s="344">
        <v>45000</v>
      </c>
      <c r="H994" s="103">
        <f t="shared" si="16"/>
        <v>3150000</v>
      </c>
      <c r="I994" s="272"/>
      <c r="J994" s="272"/>
      <c r="K994" s="273"/>
      <c r="L994" s="272"/>
      <c r="M994" s="272"/>
      <c r="N994" s="273"/>
      <c r="O994" s="272"/>
      <c r="P994" s="259"/>
      <c r="Q994" s="273"/>
      <c r="R994" s="256"/>
      <c r="S994" s="251"/>
      <c r="T994" s="251"/>
      <c r="U994" s="251"/>
    </row>
    <row r="995" spans="2:21" x14ac:dyDescent="0.2">
      <c r="B995" s="251"/>
      <c r="C995" s="251">
        <v>506</v>
      </c>
      <c r="D995" s="343" t="s">
        <v>779</v>
      </c>
      <c r="E995" s="292"/>
      <c r="F995" s="342">
        <v>70</v>
      </c>
      <c r="G995" s="344">
        <v>43000</v>
      </c>
      <c r="H995" s="103">
        <f t="shared" si="16"/>
        <v>3010000</v>
      </c>
      <c r="I995" s="272"/>
      <c r="J995" s="272"/>
      <c r="K995" s="273"/>
      <c r="L995" s="272"/>
      <c r="M995" s="272"/>
      <c r="N995" s="273"/>
      <c r="O995" s="272"/>
      <c r="P995" s="259"/>
      <c r="Q995" s="273"/>
      <c r="R995" s="256"/>
      <c r="S995" s="251"/>
      <c r="T995" s="251"/>
      <c r="U995" s="251"/>
    </row>
    <row r="996" spans="2:21" x14ac:dyDescent="0.2">
      <c r="B996" s="251"/>
      <c r="C996" s="251">
        <v>506</v>
      </c>
      <c r="D996" s="343" t="s">
        <v>780</v>
      </c>
      <c r="E996" s="292"/>
      <c r="F996" s="342">
        <v>70</v>
      </c>
      <c r="G996" s="344">
        <v>25000</v>
      </c>
      <c r="H996" s="103">
        <f t="shared" si="16"/>
        <v>1750000</v>
      </c>
      <c r="I996" s="272"/>
      <c r="J996" s="272"/>
      <c r="K996" s="273"/>
      <c r="L996" s="272"/>
      <c r="M996" s="272"/>
      <c r="N996" s="273"/>
      <c r="O996" s="272"/>
      <c r="P996" s="259"/>
      <c r="Q996" s="273"/>
      <c r="R996" s="256"/>
      <c r="S996" s="251"/>
      <c r="T996" s="251"/>
      <c r="U996" s="251"/>
    </row>
    <row r="997" spans="2:21" x14ac:dyDescent="0.2">
      <c r="B997" s="251"/>
      <c r="C997" s="251">
        <v>506</v>
      </c>
      <c r="D997" s="343" t="s">
        <v>781</v>
      </c>
      <c r="E997" s="292"/>
      <c r="F997" s="342">
        <v>70</v>
      </c>
      <c r="G997" s="344">
        <v>49000</v>
      </c>
      <c r="H997" s="103">
        <f t="shared" si="16"/>
        <v>3430000</v>
      </c>
      <c r="I997" s="272"/>
      <c r="J997" s="272"/>
      <c r="K997" s="273"/>
      <c r="L997" s="272"/>
      <c r="M997" s="272"/>
      <c r="N997" s="273"/>
      <c r="O997" s="272"/>
      <c r="P997" s="259"/>
      <c r="Q997" s="273"/>
      <c r="R997" s="256"/>
      <c r="S997" s="251"/>
      <c r="T997" s="251"/>
      <c r="U997" s="251"/>
    </row>
    <row r="998" spans="2:21" x14ac:dyDescent="0.2">
      <c r="B998" s="251"/>
      <c r="C998" s="251">
        <v>506</v>
      </c>
      <c r="D998" s="343" t="s">
        <v>782</v>
      </c>
      <c r="E998" s="292"/>
      <c r="F998" s="342">
        <v>70</v>
      </c>
      <c r="G998" s="344">
        <v>70000</v>
      </c>
      <c r="H998" s="103">
        <f t="shared" si="16"/>
        <v>4900000</v>
      </c>
      <c r="I998" s="272"/>
      <c r="J998" s="272"/>
      <c r="K998" s="273"/>
      <c r="L998" s="272"/>
      <c r="M998" s="272"/>
      <c r="N998" s="273"/>
      <c r="O998" s="272"/>
      <c r="P998" s="259"/>
      <c r="Q998" s="273"/>
      <c r="R998" s="256"/>
      <c r="S998" s="251"/>
      <c r="T998" s="251"/>
      <c r="U998" s="251"/>
    </row>
    <row r="999" spans="2:21" x14ac:dyDescent="0.2">
      <c r="B999" s="251"/>
      <c r="C999" s="251">
        <v>506</v>
      </c>
      <c r="D999" s="343" t="s">
        <v>783</v>
      </c>
      <c r="E999" s="292"/>
      <c r="F999" s="342">
        <v>70</v>
      </c>
      <c r="G999" s="344">
        <v>29900</v>
      </c>
      <c r="H999" s="103">
        <f t="shared" si="16"/>
        <v>2093000</v>
      </c>
      <c r="I999" s="272"/>
      <c r="J999" s="272"/>
      <c r="K999" s="273"/>
      <c r="L999" s="272"/>
      <c r="M999" s="272"/>
      <c r="N999" s="273"/>
      <c r="O999" s="272"/>
      <c r="P999" s="259"/>
      <c r="Q999" s="273"/>
      <c r="R999" s="256"/>
      <c r="S999" s="251"/>
      <c r="T999" s="251"/>
      <c r="U999" s="251"/>
    </row>
    <row r="1000" spans="2:21" x14ac:dyDescent="0.2">
      <c r="B1000" s="251"/>
      <c r="C1000" s="251">
        <v>506</v>
      </c>
      <c r="D1000" s="343" t="s">
        <v>784</v>
      </c>
      <c r="E1000" s="292"/>
      <c r="F1000" s="342">
        <v>70</v>
      </c>
      <c r="G1000" s="344">
        <v>55000</v>
      </c>
      <c r="H1000" s="103">
        <f t="shared" si="16"/>
        <v>3850000</v>
      </c>
      <c r="I1000" s="272"/>
      <c r="J1000" s="272"/>
      <c r="K1000" s="273"/>
      <c r="L1000" s="272"/>
      <c r="M1000" s="272"/>
      <c r="N1000" s="273"/>
      <c r="O1000" s="272"/>
      <c r="P1000" s="259"/>
      <c r="Q1000" s="273"/>
      <c r="R1000" s="256"/>
      <c r="S1000" s="251"/>
      <c r="T1000" s="251"/>
      <c r="U1000" s="251"/>
    </row>
    <row r="1001" spans="2:21" x14ac:dyDescent="0.2">
      <c r="B1001" s="251"/>
      <c r="C1001" s="251">
        <v>506</v>
      </c>
      <c r="D1001" s="343" t="s">
        <v>785</v>
      </c>
      <c r="E1001" s="292"/>
      <c r="F1001" s="342">
        <v>70</v>
      </c>
      <c r="G1001" s="344"/>
      <c r="H1001" s="103">
        <f t="shared" si="16"/>
        <v>0</v>
      </c>
      <c r="I1001" s="272"/>
      <c r="J1001" s="272"/>
      <c r="K1001" s="273"/>
      <c r="L1001" s="272"/>
      <c r="M1001" s="272"/>
      <c r="N1001" s="273"/>
      <c r="O1001" s="272"/>
      <c r="P1001" s="259"/>
      <c r="Q1001" s="273"/>
      <c r="R1001" s="256"/>
      <c r="S1001" s="251"/>
      <c r="T1001" s="251"/>
      <c r="U1001" s="251"/>
    </row>
    <row r="1002" spans="2:21" x14ac:dyDescent="0.2">
      <c r="B1002" s="251"/>
      <c r="C1002" s="251">
        <v>506</v>
      </c>
      <c r="D1002" s="343" t="s">
        <v>786</v>
      </c>
      <c r="E1002" s="292"/>
      <c r="F1002" s="342">
        <v>70</v>
      </c>
      <c r="G1002" s="344">
        <v>37000</v>
      </c>
      <c r="H1002" s="103">
        <f t="shared" si="16"/>
        <v>2590000</v>
      </c>
      <c r="I1002" s="272"/>
      <c r="J1002" s="272"/>
      <c r="K1002" s="273"/>
      <c r="L1002" s="272"/>
      <c r="M1002" s="272"/>
      <c r="N1002" s="273"/>
      <c r="O1002" s="272"/>
      <c r="P1002" s="259"/>
      <c r="Q1002" s="273"/>
      <c r="R1002" s="256"/>
      <c r="S1002" s="251"/>
      <c r="T1002" s="251"/>
      <c r="U1002" s="251"/>
    </row>
    <row r="1003" spans="2:21" x14ac:dyDescent="0.2">
      <c r="B1003" s="251"/>
      <c r="C1003" s="251">
        <v>506</v>
      </c>
      <c r="D1003" s="343" t="s">
        <v>787</v>
      </c>
      <c r="E1003" s="292"/>
      <c r="F1003" s="342">
        <v>70</v>
      </c>
      <c r="G1003" s="344"/>
      <c r="H1003" s="103">
        <f t="shared" si="16"/>
        <v>0</v>
      </c>
      <c r="I1003" s="272"/>
      <c r="J1003" s="272"/>
      <c r="K1003" s="273"/>
      <c r="L1003" s="272"/>
      <c r="M1003" s="272"/>
      <c r="N1003" s="273"/>
      <c r="O1003" s="272"/>
      <c r="P1003" s="259"/>
      <c r="Q1003" s="273"/>
      <c r="R1003" s="256"/>
      <c r="S1003" s="251"/>
      <c r="T1003" s="251"/>
      <c r="U1003" s="251"/>
    </row>
    <row r="1004" spans="2:21" x14ac:dyDescent="0.2">
      <c r="B1004" s="251"/>
      <c r="C1004" s="251">
        <v>506</v>
      </c>
      <c r="D1004" s="343" t="s">
        <v>788</v>
      </c>
      <c r="E1004" s="292"/>
      <c r="F1004" s="342">
        <v>70</v>
      </c>
      <c r="G1004" s="344">
        <v>32000</v>
      </c>
      <c r="H1004" s="103">
        <f t="shared" si="16"/>
        <v>2240000</v>
      </c>
      <c r="I1004" s="272"/>
      <c r="J1004" s="272"/>
      <c r="K1004" s="273"/>
      <c r="L1004" s="272"/>
      <c r="M1004" s="272"/>
      <c r="N1004" s="273"/>
      <c r="O1004" s="272"/>
      <c r="P1004" s="259"/>
      <c r="Q1004" s="273"/>
      <c r="R1004" s="256"/>
      <c r="S1004" s="251"/>
      <c r="T1004" s="251"/>
      <c r="U1004" s="251"/>
    </row>
    <row r="1005" spans="2:21" x14ac:dyDescent="0.2">
      <c r="B1005" s="251"/>
      <c r="C1005" s="251">
        <v>506</v>
      </c>
      <c r="D1005" s="343" t="s">
        <v>789</v>
      </c>
      <c r="E1005" s="292"/>
      <c r="F1005" s="342">
        <v>70</v>
      </c>
      <c r="G1005" s="344">
        <v>28000</v>
      </c>
      <c r="H1005" s="103">
        <f t="shared" si="16"/>
        <v>1960000</v>
      </c>
      <c r="I1005" s="272"/>
      <c r="J1005" s="272"/>
      <c r="K1005" s="273"/>
      <c r="L1005" s="272"/>
      <c r="M1005" s="272"/>
      <c r="N1005" s="273"/>
      <c r="O1005" s="272"/>
      <c r="P1005" s="259"/>
      <c r="Q1005" s="273"/>
      <c r="R1005" s="256"/>
      <c r="S1005" s="251"/>
      <c r="T1005" s="251"/>
      <c r="U1005" s="251"/>
    </row>
    <row r="1006" spans="2:21" x14ac:dyDescent="0.2">
      <c r="B1006" s="251"/>
      <c r="C1006" s="251">
        <v>506</v>
      </c>
      <c r="D1006" s="343" t="s">
        <v>790</v>
      </c>
      <c r="E1006" s="292"/>
      <c r="F1006" s="342">
        <v>70</v>
      </c>
      <c r="G1006" s="344">
        <v>52000</v>
      </c>
      <c r="H1006" s="103">
        <f t="shared" si="16"/>
        <v>3640000</v>
      </c>
      <c r="I1006" s="272"/>
      <c r="J1006" s="272"/>
      <c r="K1006" s="273"/>
      <c r="L1006" s="272"/>
      <c r="M1006" s="272"/>
      <c r="N1006" s="273"/>
      <c r="O1006" s="272"/>
      <c r="P1006" s="259"/>
      <c r="Q1006" s="273"/>
      <c r="R1006" s="256"/>
      <c r="S1006" s="251"/>
      <c r="T1006" s="251"/>
      <c r="U1006" s="251"/>
    </row>
    <row r="1007" spans="2:21" x14ac:dyDescent="0.2">
      <c r="B1007" s="251"/>
      <c r="C1007" s="251">
        <v>506</v>
      </c>
      <c r="D1007" s="343" t="s">
        <v>791</v>
      </c>
      <c r="E1007" s="292"/>
      <c r="F1007" s="342">
        <v>70</v>
      </c>
      <c r="G1007" s="344">
        <v>49000</v>
      </c>
      <c r="H1007" s="103">
        <f t="shared" si="16"/>
        <v>3430000</v>
      </c>
      <c r="I1007" s="272"/>
      <c r="J1007" s="272"/>
      <c r="K1007" s="273"/>
      <c r="L1007" s="272"/>
      <c r="M1007" s="272"/>
      <c r="N1007" s="273"/>
      <c r="O1007" s="272"/>
      <c r="P1007" s="259"/>
      <c r="Q1007" s="273"/>
      <c r="R1007" s="256"/>
      <c r="S1007" s="251"/>
      <c r="T1007" s="251"/>
      <c r="U1007" s="251"/>
    </row>
    <row r="1008" spans="2:21" x14ac:dyDescent="0.2">
      <c r="B1008" s="251"/>
      <c r="C1008" s="251">
        <v>506</v>
      </c>
      <c r="D1008" s="343" t="s">
        <v>792</v>
      </c>
      <c r="E1008" s="292"/>
      <c r="F1008" s="342">
        <v>70</v>
      </c>
      <c r="G1008" s="344">
        <v>49000</v>
      </c>
      <c r="H1008" s="103">
        <f t="shared" si="16"/>
        <v>3430000</v>
      </c>
      <c r="I1008" s="272"/>
      <c r="J1008" s="272"/>
      <c r="K1008" s="273"/>
      <c r="L1008" s="272"/>
      <c r="M1008" s="272"/>
      <c r="N1008" s="273"/>
      <c r="O1008" s="272"/>
      <c r="P1008" s="259"/>
      <c r="Q1008" s="273"/>
      <c r="R1008" s="256"/>
      <c r="S1008" s="251"/>
      <c r="T1008" s="251"/>
      <c r="U1008" s="251"/>
    </row>
    <row r="1009" spans="2:21" x14ac:dyDescent="0.2">
      <c r="B1009" s="251"/>
      <c r="C1009" s="251">
        <v>506</v>
      </c>
      <c r="D1009" s="343" t="s">
        <v>793</v>
      </c>
      <c r="E1009" s="292"/>
      <c r="F1009" s="342">
        <v>70</v>
      </c>
      <c r="G1009" s="344">
        <v>55000</v>
      </c>
      <c r="H1009" s="103">
        <f t="shared" si="16"/>
        <v>3850000</v>
      </c>
      <c r="I1009" s="272"/>
      <c r="J1009" s="272"/>
      <c r="K1009" s="273"/>
      <c r="L1009" s="272"/>
      <c r="M1009" s="272"/>
      <c r="N1009" s="273"/>
      <c r="O1009" s="272"/>
      <c r="P1009" s="259"/>
      <c r="Q1009" s="273"/>
      <c r="R1009" s="256"/>
      <c r="S1009" s="251"/>
      <c r="T1009" s="251"/>
      <c r="U1009" s="251"/>
    </row>
    <row r="1010" spans="2:21" x14ac:dyDescent="0.2">
      <c r="B1010" s="251"/>
      <c r="C1010" s="251">
        <v>506</v>
      </c>
      <c r="D1010" s="343" t="s">
        <v>794</v>
      </c>
      <c r="E1010" s="292"/>
      <c r="F1010" s="342">
        <v>70</v>
      </c>
      <c r="G1010" s="344">
        <v>32000</v>
      </c>
      <c r="H1010" s="103">
        <f t="shared" si="16"/>
        <v>2240000</v>
      </c>
      <c r="I1010" s="272"/>
      <c r="J1010" s="272"/>
      <c r="K1010" s="273"/>
      <c r="L1010" s="272"/>
      <c r="M1010" s="272"/>
      <c r="N1010" s="273"/>
      <c r="O1010" s="272"/>
      <c r="P1010" s="259"/>
      <c r="Q1010" s="273"/>
      <c r="R1010" s="256"/>
      <c r="S1010" s="251"/>
      <c r="T1010" s="251"/>
      <c r="U1010" s="251"/>
    </row>
    <row r="1011" spans="2:21" x14ac:dyDescent="0.2">
      <c r="B1011" s="251"/>
      <c r="C1011" s="251">
        <v>506</v>
      </c>
      <c r="D1011" s="346" t="s">
        <v>795</v>
      </c>
      <c r="E1011" s="292"/>
      <c r="F1011" s="342">
        <v>70</v>
      </c>
      <c r="G1011" s="344">
        <v>42000</v>
      </c>
      <c r="H1011" s="103">
        <f t="shared" si="16"/>
        <v>2940000</v>
      </c>
      <c r="I1011" s="272"/>
      <c r="J1011" s="272"/>
      <c r="K1011" s="273"/>
      <c r="L1011" s="272"/>
      <c r="M1011" s="272"/>
      <c r="N1011" s="273"/>
      <c r="O1011" s="272"/>
      <c r="P1011" s="259"/>
      <c r="Q1011" s="273"/>
      <c r="R1011" s="256"/>
      <c r="S1011" s="251"/>
      <c r="T1011" s="251"/>
      <c r="U1011" s="251"/>
    </row>
    <row r="1012" spans="2:21" x14ac:dyDescent="0.2">
      <c r="B1012" s="251"/>
      <c r="C1012" s="251">
        <v>506</v>
      </c>
      <c r="D1012" s="343" t="s">
        <v>780</v>
      </c>
      <c r="E1012" s="292"/>
      <c r="F1012" s="342">
        <v>70</v>
      </c>
      <c r="G1012" s="344">
        <v>42000</v>
      </c>
      <c r="H1012" s="103">
        <f t="shared" si="16"/>
        <v>2940000</v>
      </c>
      <c r="I1012" s="272"/>
      <c r="J1012" s="272"/>
      <c r="K1012" s="273"/>
      <c r="L1012" s="272"/>
      <c r="M1012" s="272"/>
      <c r="N1012" s="273"/>
      <c r="O1012" s="272"/>
      <c r="P1012" s="259"/>
      <c r="Q1012" s="273"/>
      <c r="R1012" s="256"/>
      <c r="S1012" s="251"/>
      <c r="T1012" s="251"/>
      <c r="U1012" s="251"/>
    </row>
    <row r="1013" spans="2:21" x14ac:dyDescent="0.2">
      <c r="B1013" s="251"/>
      <c r="C1013" s="251">
        <v>506</v>
      </c>
      <c r="D1013" s="343" t="s">
        <v>796</v>
      </c>
      <c r="E1013" s="292"/>
      <c r="F1013" s="342">
        <v>70</v>
      </c>
      <c r="G1013" s="344">
        <v>40000</v>
      </c>
      <c r="H1013" s="103">
        <f t="shared" si="16"/>
        <v>2800000</v>
      </c>
      <c r="I1013" s="272"/>
      <c r="J1013" s="272"/>
      <c r="K1013" s="273"/>
      <c r="L1013" s="272"/>
      <c r="M1013" s="272"/>
      <c r="N1013" s="273"/>
      <c r="O1013" s="272"/>
      <c r="P1013" s="259"/>
      <c r="Q1013" s="273"/>
      <c r="R1013" s="256"/>
      <c r="S1013" s="251"/>
      <c r="T1013" s="251"/>
      <c r="U1013" s="251"/>
    </row>
    <row r="1014" spans="2:21" x14ac:dyDescent="0.2">
      <c r="B1014" s="251"/>
      <c r="C1014" s="251">
        <v>506</v>
      </c>
      <c r="D1014" s="343" t="s">
        <v>797</v>
      </c>
      <c r="E1014" s="292"/>
      <c r="F1014" s="342">
        <v>70</v>
      </c>
      <c r="G1014" s="344">
        <v>39000</v>
      </c>
      <c r="H1014" s="103">
        <f t="shared" si="16"/>
        <v>2730000</v>
      </c>
      <c r="I1014" s="272"/>
      <c r="J1014" s="272"/>
      <c r="K1014" s="273"/>
      <c r="L1014" s="272"/>
      <c r="M1014" s="272"/>
      <c r="N1014" s="273"/>
      <c r="O1014" s="272"/>
      <c r="P1014" s="259"/>
      <c r="Q1014" s="273"/>
      <c r="R1014" s="256"/>
      <c r="S1014" s="251"/>
      <c r="T1014" s="251"/>
      <c r="U1014" s="251"/>
    </row>
    <row r="1015" spans="2:21" x14ac:dyDescent="0.2">
      <c r="B1015" s="251"/>
      <c r="C1015" s="251">
        <v>506</v>
      </c>
      <c r="D1015" s="343" t="s">
        <v>798</v>
      </c>
      <c r="E1015" s="292"/>
      <c r="F1015" s="342">
        <v>70</v>
      </c>
      <c r="G1015" s="344">
        <v>42000</v>
      </c>
      <c r="H1015" s="103">
        <f t="shared" si="16"/>
        <v>2940000</v>
      </c>
      <c r="I1015" s="272"/>
      <c r="J1015" s="272"/>
      <c r="K1015" s="273"/>
      <c r="L1015" s="272"/>
      <c r="M1015" s="272"/>
      <c r="N1015" s="273"/>
      <c r="O1015" s="272"/>
      <c r="P1015" s="259"/>
      <c r="Q1015" s="273"/>
      <c r="R1015" s="256"/>
      <c r="S1015" s="251"/>
      <c r="T1015" s="251"/>
      <c r="U1015" s="251"/>
    </row>
    <row r="1016" spans="2:21" x14ac:dyDescent="0.2">
      <c r="B1016" s="251"/>
      <c r="C1016" s="251">
        <v>506</v>
      </c>
      <c r="D1016" s="343" t="s">
        <v>799</v>
      </c>
      <c r="E1016" s="292"/>
      <c r="F1016" s="342">
        <v>70</v>
      </c>
      <c r="G1016" s="344">
        <v>49000</v>
      </c>
      <c r="H1016" s="103">
        <f t="shared" si="16"/>
        <v>3430000</v>
      </c>
      <c r="I1016" s="272"/>
      <c r="J1016" s="272"/>
      <c r="K1016" s="273"/>
      <c r="L1016" s="272"/>
      <c r="M1016" s="272"/>
      <c r="N1016" s="273"/>
      <c r="O1016" s="272"/>
      <c r="P1016" s="259"/>
      <c r="Q1016" s="273"/>
      <c r="R1016" s="256"/>
      <c r="S1016" s="251"/>
      <c r="T1016" s="251"/>
      <c r="U1016" s="251"/>
    </row>
    <row r="1017" spans="2:21" x14ac:dyDescent="0.2">
      <c r="B1017" s="251"/>
      <c r="C1017" s="251">
        <v>506</v>
      </c>
      <c r="D1017" s="343" t="s">
        <v>800</v>
      </c>
      <c r="E1017" s="292"/>
      <c r="F1017" s="342">
        <v>70</v>
      </c>
      <c r="G1017" s="344">
        <v>52000</v>
      </c>
      <c r="H1017" s="103">
        <f t="shared" si="16"/>
        <v>3640000</v>
      </c>
      <c r="I1017" s="272"/>
      <c r="J1017" s="272"/>
      <c r="K1017" s="273"/>
      <c r="L1017" s="272"/>
      <c r="M1017" s="272"/>
      <c r="N1017" s="273"/>
      <c r="O1017" s="272"/>
      <c r="P1017" s="259"/>
      <c r="Q1017" s="273"/>
      <c r="R1017" s="256"/>
      <c r="S1017" s="251"/>
      <c r="T1017" s="251"/>
      <c r="U1017" s="251"/>
    </row>
    <row r="1018" spans="2:21" x14ac:dyDescent="0.2">
      <c r="B1018" s="251"/>
      <c r="C1018" s="251">
        <v>506</v>
      </c>
      <c r="D1018" s="343" t="s">
        <v>801</v>
      </c>
      <c r="E1018" s="292"/>
      <c r="F1018" s="342">
        <v>70</v>
      </c>
      <c r="G1018" s="344">
        <v>49000</v>
      </c>
      <c r="H1018" s="103">
        <f t="shared" si="16"/>
        <v>3430000</v>
      </c>
      <c r="I1018" s="272"/>
      <c r="J1018" s="272"/>
      <c r="K1018" s="273"/>
      <c r="L1018" s="272"/>
      <c r="M1018" s="272"/>
      <c r="N1018" s="273"/>
      <c r="O1018" s="272"/>
      <c r="P1018" s="259"/>
      <c r="Q1018" s="273"/>
      <c r="R1018" s="256"/>
      <c r="S1018" s="251"/>
      <c r="T1018" s="251"/>
      <c r="U1018" s="251"/>
    </row>
    <row r="1019" spans="2:21" x14ac:dyDescent="0.2">
      <c r="B1019" s="251"/>
      <c r="C1019" s="251">
        <v>506</v>
      </c>
      <c r="D1019" s="343" t="s">
        <v>802</v>
      </c>
      <c r="E1019" s="292"/>
      <c r="F1019" s="342">
        <v>70</v>
      </c>
      <c r="G1019" s="344">
        <v>36000</v>
      </c>
      <c r="H1019" s="103">
        <f t="shared" si="16"/>
        <v>2520000</v>
      </c>
      <c r="I1019" s="272"/>
      <c r="J1019" s="272"/>
      <c r="K1019" s="273"/>
      <c r="L1019" s="272"/>
      <c r="M1019" s="272"/>
      <c r="N1019" s="273"/>
      <c r="O1019" s="272"/>
      <c r="P1019" s="259"/>
      <c r="Q1019" s="273"/>
      <c r="R1019" s="256"/>
      <c r="S1019" s="251"/>
      <c r="T1019" s="251"/>
      <c r="U1019" s="251"/>
    </row>
    <row r="1020" spans="2:21" x14ac:dyDescent="0.2">
      <c r="B1020" s="251"/>
      <c r="C1020" s="251">
        <v>506</v>
      </c>
      <c r="D1020" s="343" t="s">
        <v>803</v>
      </c>
      <c r="E1020" s="292"/>
      <c r="F1020" s="342">
        <v>70</v>
      </c>
      <c r="G1020" s="344">
        <v>52000</v>
      </c>
      <c r="H1020" s="103">
        <f t="shared" si="16"/>
        <v>3640000</v>
      </c>
      <c r="I1020" s="272"/>
      <c r="J1020" s="272"/>
      <c r="K1020" s="273"/>
      <c r="L1020" s="272"/>
      <c r="M1020" s="272"/>
      <c r="N1020" s="273"/>
      <c r="O1020" s="272"/>
      <c r="P1020" s="259"/>
      <c r="Q1020" s="273"/>
      <c r="R1020" s="256"/>
      <c r="S1020" s="251"/>
      <c r="T1020" s="251"/>
      <c r="U1020" s="251"/>
    </row>
    <row r="1021" spans="2:21" x14ac:dyDescent="0.2">
      <c r="B1021" s="251"/>
      <c r="C1021" s="251">
        <v>506</v>
      </c>
      <c r="D1021" s="343" t="s">
        <v>804</v>
      </c>
      <c r="E1021" s="292"/>
      <c r="F1021" s="342">
        <v>70</v>
      </c>
      <c r="G1021" s="344">
        <v>50900</v>
      </c>
      <c r="H1021" s="103">
        <f t="shared" si="16"/>
        <v>3563000</v>
      </c>
      <c r="I1021" s="272"/>
      <c r="J1021" s="272"/>
      <c r="K1021" s="273"/>
      <c r="L1021" s="272"/>
      <c r="M1021" s="272"/>
      <c r="N1021" s="273"/>
      <c r="O1021" s="272"/>
      <c r="P1021" s="259"/>
      <c r="Q1021" s="273"/>
      <c r="R1021" s="256"/>
      <c r="S1021" s="251"/>
      <c r="T1021" s="251"/>
      <c r="U1021" s="251"/>
    </row>
    <row r="1022" spans="2:21" x14ac:dyDescent="0.2">
      <c r="B1022" s="251"/>
      <c r="C1022" s="251">
        <v>506</v>
      </c>
      <c r="D1022" s="343" t="s">
        <v>805</v>
      </c>
      <c r="E1022" s="292"/>
      <c r="F1022" s="342">
        <v>70</v>
      </c>
      <c r="G1022" s="344"/>
      <c r="H1022" s="103">
        <f t="shared" si="16"/>
        <v>0</v>
      </c>
      <c r="I1022" s="272"/>
      <c r="J1022" s="272"/>
      <c r="K1022" s="273"/>
      <c r="L1022" s="272"/>
      <c r="M1022" s="272"/>
      <c r="N1022" s="273"/>
      <c r="O1022" s="272"/>
      <c r="P1022" s="259"/>
      <c r="Q1022" s="273"/>
      <c r="R1022" s="256"/>
      <c r="S1022" s="251"/>
      <c r="T1022" s="251"/>
      <c r="U1022" s="251"/>
    </row>
    <row r="1023" spans="2:21" ht="30" x14ac:dyDescent="0.2">
      <c r="B1023" s="251"/>
      <c r="C1023" s="251">
        <v>506</v>
      </c>
      <c r="D1023" s="343" t="s">
        <v>806</v>
      </c>
      <c r="E1023" s="292"/>
      <c r="F1023" s="342">
        <v>70</v>
      </c>
      <c r="G1023" s="344">
        <v>44000</v>
      </c>
      <c r="H1023" s="103">
        <f t="shared" si="16"/>
        <v>3080000</v>
      </c>
      <c r="I1023" s="272"/>
      <c r="J1023" s="272"/>
      <c r="K1023" s="273"/>
      <c r="L1023" s="272"/>
      <c r="M1023" s="272"/>
      <c r="N1023" s="273"/>
      <c r="O1023" s="272"/>
      <c r="P1023" s="259"/>
      <c r="Q1023" s="273"/>
      <c r="R1023" s="256"/>
      <c r="S1023" s="251"/>
      <c r="T1023" s="251"/>
      <c r="U1023" s="251"/>
    </row>
    <row r="1024" spans="2:21" x14ac:dyDescent="0.2">
      <c r="B1024" s="251"/>
      <c r="C1024" s="251">
        <v>506</v>
      </c>
      <c r="D1024" s="343" t="s">
        <v>807</v>
      </c>
      <c r="E1024" s="292"/>
      <c r="F1024" s="342">
        <v>70</v>
      </c>
      <c r="G1024" s="344">
        <v>39000</v>
      </c>
      <c r="H1024" s="103">
        <f t="shared" si="16"/>
        <v>2730000</v>
      </c>
      <c r="I1024" s="272"/>
      <c r="J1024" s="272"/>
      <c r="K1024" s="273"/>
      <c r="L1024" s="272"/>
      <c r="M1024" s="272"/>
      <c r="N1024" s="273"/>
      <c r="O1024" s="272"/>
      <c r="P1024" s="259"/>
      <c r="Q1024" s="273"/>
      <c r="R1024" s="256"/>
      <c r="S1024" s="251"/>
      <c r="T1024" s="251"/>
      <c r="U1024" s="251"/>
    </row>
    <row r="1025" spans="2:21" x14ac:dyDescent="0.2">
      <c r="B1025" s="251"/>
      <c r="C1025" s="251">
        <v>506</v>
      </c>
      <c r="D1025" s="343" t="s">
        <v>808</v>
      </c>
      <c r="E1025" s="292"/>
      <c r="F1025" s="342">
        <v>70</v>
      </c>
      <c r="G1025" s="344">
        <v>60000</v>
      </c>
      <c r="H1025" s="103">
        <f t="shared" si="16"/>
        <v>4200000</v>
      </c>
      <c r="I1025" s="272"/>
      <c r="J1025" s="272"/>
      <c r="K1025" s="273"/>
      <c r="L1025" s="272"/>
      <c r="M1025" s="272"/>
      <c r="N1025" s="273"/>
      <c r="O1025" s="272"/>
      <c r="P1025" s="259"/>
      <c r="Q1025" s="273"/>
      <c r="R1025" s="256"/>
      <c r="S1025" s="251"/>
      <c r="T1025" s="251"/>
      <c r="U1025" s="251"/>
    </row>
    <row r="1026" spans="2:21" ht="30" x14ac:dyDescent="0.2">
      <c r="B1026" s="251"/>
      <c r="C1026" s="251">
        <v>506</v>
      </c>
      <c r="D1026" s="343" t="s">
        <v>809</v>
      </c>
      <c r="E1026" s="292"/>
      <c r="F1026" s="342">
        <v>70</v>
      </c>
      <c r="G1026" s="344">
        <v>35000</v>
      </c>
      <c r="H1026" s="103">
        <f t="shared" si="16"/>
        <v>2450000</v>
      </c>
      <c r="I1026" s="272"/>
      <c r="J1026" s="272"/>
      <c r="K1026" s="273"/>
      <c r="L1026" s="272"/>
      <c r="M1026" s="272"/>
      <c r="N1026" s="273"/>
      <c r="O1026" s="272"/>
      <c r="P1026" s="259"/>
      <c r="Q1026" s="273"/>
      <c r="R1026" s="256"/>
      <c r="S1026" s="251"/>
      <c r="T1026" s="251"/>
      <c r="U1026" s="251"/>
    </row>
    <row r="1027" spans="2:21" ht="45" x14ac:dyDescent="0.2">
      <c r="B1027" s="251"/>
      <c r="C1027" s="251">
        <v>506</v>
      </c>
      <c r="D1027" s="343" t="s">
        <v>810</v>
      </c>
      <c r="E1027" s="292"/>
      <c r="F1027" s="342">
        <v>70</v>
      </c>
      <c r="G1027" s="344"/>
      <c r="H1027" s="103">
        <f t="shared" si="16"/>
        <v>0</v>
      </c>
      <c r="I1027" s="272"/>
      <c r="J1027" s="272"/>
      <c r="K1027" s="273"/>
      <c r="L1027" s="272"/>
      <c r="M1027" s="272"/>
      <c r="N1027" s="273"/>
      <c r="O1027" s="272"/>
      <c r="P1027" s="259"/>
      <c r="Q1027" s="273"/>
      <c r="R1027" s="256"/>
      <c r="S1027" s="251"/>
      <c r="T1027" s="251"/>
      <c r="U1027" s="251"/>
    </row>
    <row r="1028" spans="2:21" x14ac:dyDescent="0.2">
      <c r="B1028" s="251"/>
      <c r="C1028" s="251">
        <v>506</v>
      </c>
      <c r="D1028" s="343" t="s">
        <v>811</v>
      </c>
      <c r="E1028" s="292"/>
      <c r="F1028" s="342">
        <v>70</v>
      </c>
      <c r="G1028" s="344">
        <v>125000</v>
      </c>
      <c r="H1028" s="103">
        <f t="shared" si="16"/>
        <v>8750000</v>
      </c>
      <c r="I1028" s="272"/>
      <c r="J1028" s="272"/>
      <c r="K1028" s="273"/>
      <c r="L1028" s="272"/>
      <c r="M1028" s="272"/>
      <c r="N1028" s="273"/>
      <c r="O1028" s="272"/>
      <c r="P1028" s="259"/>
      <c r="Q1028" s="273"/>
      <c r="R1028" s="256"/>
      <c r="S1028" s="251"/>
      <c r="T1028" s="251"/>
      <c r="U1028" s="251"/>
    </row>
    <row r="1029" spans="2:21" x14ac:dyDescent="0.2">
      <c r="B1029" s="251"/>
      <c r="C1029" s="251">
        <v>506</v>
      </c>
      <c r="D1029" s="343" t="s">
        <v>812</v>
      </c>
      <c r="E1029" s="292"/>
      <c r="F1029" s="342">
        <v>70</v>
      </c>
      <c r="G1029" s="344">
        <v>44900</v>
      </c>
      <c r="H1029" s="103">
        <f t="shared" si="16"/>
        <v>3143000</v>
      </c>
      <c r="I1029" s="272"/>
      <c r="J1029" s="272"/>
      <c r="K1029" s="273"/>
      <c r="L1029" s="272"/>
      <c r="M1029" s="272"/>
      <c r="N1029" s="273"/>
      <c r="O1029" s="272"/>
      <c r="P1029" s="259"/>
      <c r="Q1029" s="273"/>
      <c r="R1029" s="256"/>
      <c r="S1029" s="251"/>
      <c r="T1029" s="251"/>
      <c r="U1029" s="251"/>
    </row>
    <row r="1030" spans="2:21" x14ac:dyDescent="0.2">
      <c r="B1030" s="251"/>
      <c r="C1030" s="251">
        <v>506</v>
      </c>
      <c r="D1030" s="343" t="s">
        <v>813</v>
      </c>
      <c r="E1030" s="292"/>
      <c r="F1030" s="342">
        <v>70</v>
      </c>
      <c r="G1030" s="344">
        <v>55000</v>
      </c>
      <c r="H1030" s="103">
        <f t="shared" si="16"/>
        <v>3850000</v>
      </c>
      <c r="I1030" s="272"/>
      <c r="J1030" s="272"/>
      <c r="K1030" s="273"/>
      <c r="L1030" s="272"/>
      <c r="M1030" s="272"/>
      <c r="N1030" s="273"/>
      <c r="O1030" s="272"/>
      <c r="P1030" s="259"/>
      <c r="Q1030" s="273"/>
      <c r="R1030" s="256"/>
      <c r="S1030" s="251"/>
      <c r="T1030" s="251"/>
      <c r="U1030" s="251"/>
    </row>
    <row r="1031" spans="2:21" x14ac:dyDescent="0.2">
      <c r="B1031" s="251"/>
      <c r="C1031" s="251">
        <v>506</v>
      </c>
      <c r="D1031" s="343" t="s">
        <v>814</v>
      </c>
      <c r="E1031" s="292"/>
      <c r="F1031" s="342">
        <v>70</v>
      </c>
      <c r="G1031" s="344">
        <v>29000</v>
      </c>
      <c r="H1031" s="103">
        <f t="shared" si="16"/>
        <v>2030000</v>
      </c>
      <c r="I1031" s="272"/>
      <c r="J1031" s="272"/>
      <c r="K1031" s="273"/>
      <c r="L1031" s="272"/>
      <c r="M1031" s="272"/>
      <c r="N1031" s="273"/>
      <c r="O1031" s="272"/>
      <c r="P1031" s="259"/>
      <c r="Q1031" s="273"/>
      <c r="R1031" s="256"/>
      <c r="S1031" s="251"/>
      <c r="T1031" s="251"/>
      <c r="U1031" s="251"/>
    </row>
    <row r="1032" spans="2:21" x14ac:dyDescent="0.2">
      <c r="B1032" s="251"/>
      <c r="C1032" s="251">
        <v>506</v>
      </c>
      <c r="D1032" s="343" t="s">
        <v>815</v>
      </c>
      <c r="E1032" s="292"/>
      <c r="F1032" s="342">
        <v>70</v>
      </c>
      <c r="G1032" s="344">
        <v>39000</v>
      </c>
      <c r="H1032" s="103">
        <f t="shared" si="16"/>
        <v>2730000</v>
      </c>
      <c r="I1032" s="272"/>
      <c r="J1032" s="272"/>
      <c r="K1032" s="273"/>
      <c r="L1032" s="272"/>
      <c r="M1032" s="272"/>
      <c r="N1032" s="273"/>
      <c r="O1032" s="272"/>
      <c r="P1032" s="259"/>
      <c r="Q1032" s="273"/>
      <c r="R1032" s="256"/>
      <c r="S1032" s="251"/>
      <c r="T1032" s="251"/>
      <c r="U1032" s="251"/>
    </row>
    <row r="1033" spans="2:21" x14ac:dyDescent="0.2">
      <c r="B1033" s="251"/>
      <c r="C1033" s="251">
        <v>506</v>
      </c>
      <c r="D1033" s="343" t="s">
        <v>816</v>
      </c>
      <c r="E1033" s="292"/>
      <c r="F1033" s="342">
        <v>70</v>
      </c>
      <c r="G1033" s="344">
        <v>50000</v>
      </c>
      <c r="H1033" s="103">
        <f t="shared" si="16"/>
        <v>3500000</v>
      </c>
      <c r="I1033" s="272"/>
      <c r="J1033" s="272"/>
      <c r="K1033" s="273"/>
      <c r="L1033" s="272"/>
      <c r="M1033" s="272"/>
      <c r="N1033" s="273"/>
      <c r="O1033" s="272"/>
      <c r="P1033" s="259"/>
      <c r="Q1033" s="273"/>
      <c r="R1033" s="256"/>
      <c r="S1033" s="251"/>
      <c r="T1033" s="251"/>
      <c r="U1033" s="251"/>
    </row>
    <row r="1034" spans="2:21" x14ac:dyDescent="0.2">
      <c r="B1034" s="251"/>
      <c r="C1034" s="251">
        <v>506</v>
      </c>
      <c r="D1034" s="343" t="s">
        <v>817</v>
      </c>
      <c r="E1034" s="292"/>
      <c r="F1034" s="342">
        <v>70</v>
      </c>
      <c r="G1034" s="344"/>
      <c r="H1034" s="103">
        <f t="shared" si="16"/>
        <v>0</v>
      </c>
      <c r="I1034" s="272"/>
      <c r="J1034" s="272"/>
      <c r="K1034" s="273"/>
      <c r="L1034" s="272"/>
      <c r="M1034" s="272"/>
      <c r="N1034" s="273"/>
      <c r="O1034" s="272"/>
      <c r="P1034" s="259"/>
      <c r="Q1034" s="273"/>
      <c r="R1034" s="256"/>
      <c r="S1034" s="251"/>
      <c r="T1034" s="251"/>
      <c r="U1034" s="251"/>
    </row>
    <row r="1035" spans="2:21" x14ac:dyDescent="0.2">
      <c r="B1035" s="251"/>
      <c r="C1035" s="251">
        <v>506</v>
      </c>
      <c r="D1035" s="343" t="s">
        <v>818</v>
      </c>
      <c r="E1035" s="292"/>
      <c r="F1035" s="342">
        <v>70</v>
      </c>
      <c r="G1035" s="344">
        <v>49000</v>
      </c>
      <c r="H1035" s="103">
        <f t="shared" si="16"/>
        <v>3430000</v>
      </c>
      <c r="I1035" s="272"/>
      <c r="J1035" s="272"/>
      <c r="K1035" s="273"/>
      <c r="L1035" s="272"/>
      <c r="M1035" s="272"/>
      <c r="N1035" s="273"/>
      <c r="O1035" s="272"/>
      <c r="P1035" s="259"/>
      <c r="Q1035" s="273"/>
      <c r="R1035" s="256"/>
      <c r="S1035" s="251"/>
      <c r="T1035" s="251"/>
      <c r="U1035" s="251"/>
    </row>
    <row r="1036" spans="2:21" x14ac:dyDescent="0.2">
      <c r="B1036" s="251"/>
      <c r="C1036" s="251">
        <v>506</v>
      </c>
      <c r="D1036" s="343" t="s">
        <v>819</v>
      </c>
      <c r="E1036" s="292"/>
      <c r="F1036" s="342">
        <v>70</v>
      </c>
      <c r="G1036" s="344">
        <v>55000</v>
      </c>
      <c r="H1036" s="103">
        <f t="shared" si="16"/>
        <v>3850000</v>
      </c>
      <c r="I1036" s="272"/>
      <c r="J1036" s="272"/>
      <c r="K1036" s="273"/>
      <c r="L1036" s="272"/>
      <c r="M1036" s="272"/>
      <c r="N1036" s="273"/>
      <c r="O1036" s="272"/>
      <c r="P1036" s="259"/>
      <c r="Q1036" s="273"/>
      <c r="R1036" s="256"/>
      <c r="S1036" s="251"/>
      <c r="T1036" s="251"/>
      <c r="U1036" s="251"/>
    </row>
    <row r="1037" spans="2:21" x14ac:dyDescent="0.2">
      <c r="B1037" s="251"/>
      <c r="C1037" s="251">
        <v>506</v>
      </c>
      <c r="D1037" s="343" t="s">
        <v>820</v>
      </c>
      <c r="E1037" s="292"/>
      <c r="F1037" s="342">
        <v>70</v>
      </c>
      <c r="G1037" s="344"/>
      <c r="H1037" s="103">
        <f t="shared" si="16"/>
        <v>0</v>
      </c>
      <c r="I1037" s="272"/>
      <c r="J1037" s="272"/>
      <c r="K1037" s="273"/>
      <c r="L1037" s="272"/>
      <c r="M1037" s="272"/>
      <c r="N1037" s="273"/>
      <c r="O1037" s="272"/>
      <c r="P1037" s="259"/>
      <c r="Q1037" s="273"/>
      <c r="R1037" s="256"/>
      <c r="S1037" s="251"/>
      <c r="T1037" s="251"/>
      <c r="U1037" s="251"/>
    </row>
    <row r="1038" spans="2:21" x14ac:dyDescent="0.2">
      <c r="B1038" s="251"/>
      <c r="C1038" s="251">
        <v>506</v>
      </c>
      <c r="D1038" s="343" t="s">
        <v>821</v>
      </c>
      <c r="E1038" s="292"/>
      <c r="F1038" s="342">
        <v>70</v>
      </c>
      <c r="G1038" s="344">
        <v>44900</v>
      </c>
      <c r="H1038" s="103">
        <f t="shared" si="16"/>
        <v>3143000</v>
      </c>
      <c r="I1038" s="272"/>
      <c r="J1038" s="272"/>
      <c r="K1038" s="273"/>
      <c r="L1038" s="272"/>
      <c r="M1038" s="272"/>
      <c r="N1038" s="273"/>
      <c r="O1038" s="272"/>
      <c r="P1038" s="259"/>
      <c r="Q1038" s="273"/>
      <c r="R1038" s="256"/>
      <c r="S1038" s="251"/>
      <c r="T1038" s="251"/>
      <c r="U1038" s="251"/>
    </row>
    <row r="1039" spans="2:21" x14ac:dyDescent="0.2">
      <c r="B1039" s="251"/>
      <c r="C1039" s="251">
        <v>506</v>
      </c>
      <c r="D1039" s="343" t="s">
        <v>822</v>
      </c>
      <c r="E1039" s="292"/>
      <c r="F1039" s="342">
        <v>70</v>
      </c>
      <c r="G1039" s="344"/>
      <c r="H1039" s="103">
        <f t="shared" si="16"/>
        <v>0</v>
      </c>
      <c r="I1039" s="272"/>
      <c r="J1039" s="272"/>
      <c r="K1039" s="273"/>
      <c r="L1039" s="272"/>
      <c r="M1039" s="272"/>
      <c r="N1039" s="273"/>
      <c r="O1039" s="272"/>
      <c r="P1039" s="259"/>
      <c r="Q1039" s="273"/>
      <c r="R1039" s="256"/>
      <c r="S1039" s="251"/>
      <c r="T1039" s="251"/>
      <c r="U1039" s="251"/>
    </row>
    <row r="1040" spans="2:21" ht="30" x14ac:dyDescent="0.2">
      <c r="B1040" s="251"/>
      <c r="C1040" s="251">
        <v>506</v>
      </c>
      <c r="D1040" s="343" t="s">
        <v>823</v>
      </c>
      <c r="E1040" s="292"/>
      <c r="F1040" s="342">
        <v>70</v>
      </c>
      <c r="G1040" s="344">
        <v>83000</v>
      </c>
      <c r="H1040" s="103">
        <f t="shared" si="16"/>
        <v>5810000</v>
      </c>
      <c r="I1040" s="272"/>
      <c r="J1040" s="272"/>
      <c r="K1040" s="273"/>
      <c r="L1040" s="272"/>
      <c r="M1040" s="272"/>
      <c r="N1040" s="273"/>
      <c r="O1040" s="272"/>
      <c r="P1040" s="259"/>
      <c r="Q1040" s="273"/>
      <c r="R1040" s="256"/>
      <c r="S1040" s="251"/>
      <c r="T1040" s="251"/>
      <c r="U1040" s="251"/>
    </row>
    <row r="1041" spans="2:21" x14ac:dyDescent="0.2">
      <c r="B1041" s="251"/>
      <c r="C1041" s="251">
        <v>506</v>
      </c>
      <c r="D1041" s="343" t="s">
        <v>824</v>
      </c>
      <c r="E1041" s="292"/>
      <c r="F1041" s="342">
        <v>70</v>
      </c>
      <c r="G1041" s="344">
        <v>42000</v>
      </c>
      <c r="H1041" s="103">
        <f t="shared" si="16"/>
        <v>2940000</v>
      </c>
      <c r="I1041" s="272"/>
      <c r="J1041" s="272"/>
      <c r="K1041" s="273"/>
      <c r="L1041" s="272"/>
      <c r="M1041" s="272"/>
      <c r="N1041" s="273"/>
      <c r="O1041" s="272"/>
      <c r="P1041" s="259"/>
      <c r="Q1041" s="273"/>
      <c r="R1041" s="256"/>
      <c r="S1041" s="251"/>
      <c r="T1041" s="251"/>
      <c r="U1041" s="251"/>
    </row>
    <row r="1042" spans="2:21" ht="45" x14ac:dyDescent="0.2">
      <c r="B1042" s="251"/>
      <c r="C1042" s="251">
        <v>506</v>
      </c>
      <c r="D1042" s="343" t="s">
        <v>825</v>
      </c>
      <c r="E1042" s="292"/>
      <c r="F1042" s="342">
        <v>70</v>
      </c>
      <c r="G1042" s="344">
        <v>59000</v>
      </c>
      <c r="H1042" s="103">
        <f t="shared" si="16"/>
        <v>4130000</v>
      </c>
      <c r="I1042" s="272"/>
      <c r="J1042" s="272"/>
      <c r="K1042" s="273"/>
      <c r="L1042" s="272"/>
      <c r="M1042" s="272"/>
      <c r="N1042" s="273"/>
      <c r="O1042" s="272"/>
      <c r="P1042" s="259"/>
      <c r="Q1042" s="273"/>
      <c r="R1042" s="256"/>
      <c r="S1042" s="251"/>
      <c r="T1042" s="251"/>
      <c r="U1042" s="251"/>
    </row>
    <row r="1043" spans="2:21" x14ac:dyDescent="0.2">
      <c r="B1043" s="251"/>
      <c r="C1043" s="251">
        <v>506</v>
      </c>
      <c r="D1043" s="343" t="s">
        <v>826</v>
      </c>
      <c r="E1043" s="292"/>
      <c r="F1043" s="342">
        <v>70</v>
      </c>
      <c r="G1043" s="344">
        <v>37000</v>
      </c>
      <c r="H1043" s="103">
        <f t="shared" si="16"/>
        <v>2590000</v>
      </c>
      <c r="I1043" s="272"/>
      <c r="J1043" s="272"/>
      <c r="K1043" s="273"/>
      <c r="L1043" s="272"/>
      <c r="M1043" s="272"/>
      <c r="N1043" s="273"/>
      <c r="O1043" s="272"/>
      <c r="P1043" s="259"/>
      <c r="Q1043" s="273"/>
      <c r="R1043" s="256"/>
      <c r="S1043" s="251"/>
      <c r="T1043" s="251"/>
      <c r="U1043" s="251"/>
    </row>
    <row r="1044" spans="2:21" x14ac:dyDescent="0.2">
      <c r="B1044" s="251"/>
      <c r="C1044" s="251">
        <v>506</v>
      </c>
      <c r="D1044" s="343" t="s">
        <v>827</v>
      </c>
      <c r="E1044" s="292"/>
      <c r="F1044" s="342">
        <v>70</v>
      </c>
      <c r="G1044" s="344">
        <v>52000</v>
      </c>
      <c r="H1044" s="103">
        <f t="shared" si="16"/>
        <v>3640000</v>
      </c>
      <c r="I1044" s="272"/>
      <c r="J1044" s="272"/>
      <c r="K1044" s="273"/>
      <c r="L1044" s="272"/>
      <c r="M1044" s="272"/>
      <c r="N1044" s="273"/>
      <c r="O1044" s="272"/>
      <c r="P1044" s="259"/>
      <c r="Q1044" s="273"/>
      <c r="R1044" s="256"/>
      <c r="S1044" s="251"/>
      <c r="T1044" s="251"/>
      <c r="U1044" s="251"/>
    </row>
    <row r="1045" spans="2:21" x14ac:dyDescent="0.2">
      <c r="B1045" s="251"/>
      <c r="C1045" s="251">
        <v>506</v>
      </c>
      <c r="D1045" s="343" t="s">
        <v>828</v>
      </c>
      <c r="E1045" s="292"/>
      <c r="F1045" s="342">
        <v>70</v>
      </c>
      <c r="G1045" s="344">
        <v>44000</v>
      </c>
      <c r="H1045" s="103">
        <f t="shared" si="16"/>
        <v>3080000</v>
      </c>
      <c r="I1045" s="272"/>
      <c r="J1045" s="272"/>
      <c r="K1045" s="273"/>
      <c r="L1045" s="272"/>
      <c r="M1045" s="272"/>
      <c r="N1045" s="273"/>
      <c r="O1045" s="272"/>
      <c r="P1045" s="259"/>
      <c r="Q1045" s="273"/>
      <c r="R1045" s="256"/>
      <c r="S1045" s="251"/>
      <c r="T1045" s="251"/>
      <c r="U1045" s="251"/>
    </row>
    <row r="1046" spans="2:21" x14ac:dyDescent="0.2">
      <c r="B1046" s="251"/>
      <c r="C1046" s="251">
        <v>506</v>
      </c>
      <c r="D1046" s="343" t="s">
        <v>829</v>
      </c>
      <c r="E1046" s="292"/>
      <c r="F1046" s="342">
        <v>70</v>
      </c>
      <c r="G1046" s="344"/>
      <c r="H1046" s="103">
        <f t="shared" si="16"/>
        <v>0</v>
      </c>
      <c r="I1046" s="272"/>
      <c r="J1046" s="272"/>
      <c r="K1046" s="273"/>
      <c r="L1046" s="272"/>
      <c r="M1046" s="272"/>
      <c r="N1046" s="273"/>
      <c r="O1046" s="272"/>
      <c r="P1046" s="259"/>
      <c r="Q1046" s="273"/>
      <c r="R1046" s="256"/>
      <c r="S1046" s="251"/>
      <c r="T1046" s="251"/>
      <c r="U1046" s="251"/>
    </row>
    <row r="1047" spans="2:21" x14ac:dyDescent="0.2">
      <c r="B1047" s="251"/>
      <c r="C1047" s="251">
        <v>506</v>
      </c>
      <c r="D1047" s="343" t="s">
        <v>830</v>
      </c>
      <c r="E1047" s="292"/>
      <c r="F1047" s="342">
        <v>70</v>
      </c>
      <c r="G1047" s="344">
        <v>50000</v>
      </c>
      <c r="H1047" s="103">
        <f t="shared" si="16"/>
        <v>3500000</v>
      </c>
      <c r="I1047" s="272"/>
      <c r="J1047" s="272"/>
      <c r="K1047" s="273"/>
      <c r="L1047" s="272"/>
      <c r="M1047" s="272"/>
      <c r="N1047" s="273"/>
      <c r="O1047" s="272"/>
      <c r="P1047" s="259"/>
      <c r="Q1047" s="273"/>
      <c r="R1047" s="256"/>
      <c r="S1047" s="251"/>
      <c r="T1047" s="251"/>
      <c r="U1047" s="251"/>
    </row>
    <row r="1048" spans="2:21" x14ac:dyDescent="0.2">
      <c r="B1048" s="251"/>
      <c r="C1048" s="251">
        <v>506</v>
      </c>
      <c r="D1048" s="343" t="s">
        <v>831</v>
      </c>
      <c r="E1048" s="292"/>
      <c r="F1048" s="342">
        <v>70</v>
      </c>
      <c r="G1048" s="344">
        <v>28000</v>
      </c>
      <c r="H1048" s="103">
        <f t="shared" si="16"/>
        <v>1960000</v>
      </c>
      <c r="I1048" s="272"/>
      <c r="J1048" s="272"/>
      <c r="K1048" s="273"/>
      <c r="L1048" s="272"/>
      <c r="M1048" s="272"/>
      <c r="N1048" s="273"/>
      <c r="O1048" s="272"/>
      <c r="P1048" s="259"/>
      <c r="Q1048" s="273"/>
      <c r="R1048" s="256"/>
      <c r="S1048" s="251"/>
      <c r="T1048" s="251"/>
      <c r="U1048" s="251"/>
    </row>
    <row r="1049" spans="2:21" x14ac:dyDescent="0.2">
      <c r="B1049" s="251"/>
      <c r="C1049" s="251">
        <v>506</v>
      </c>
      <c r="D1049" s="343" t="s">
        <v>832</v>
      </c>
      <c r="E1049" s="292"/>
      <c r="F1049" s="342">
        <v>70</v>
      </c>
      <c r="G1049" s="344">
        <v>0</v>
      </c>
      <c r="H1049" s="103">
        <f t="shared" ref="H1049:H1083" si="17">+F1049*G1049</f>
        <v>0</v>
      </c>
      <c r="I1049" s="272"/>
      <c r="J1049" s="272"/>
      <c r="K1049" s="273"/>
      <c r="L1049" s="272"/>
      <c r="M1049" s="272"/>
      <c r="N1049" s="273"/>
      <c r="O1049" s="272"/>
      <c r="P1049" s="259"/>
      <c r="Q1049" s="273"/>
      <c r="R1049" s="256"/>
      <c r="S1049" s="251"/>
      <c r="T1049" s="251"/>
      <c r="U1049" s="251"/>
    </row>
    <row r="1050" spans="2:21" x14ac:dyDescent="0.2">
      <c r="B1050" s="251"/>
      <c r="C1050" s="251">
        <v>506</v>
      </c>
      <c r="D1050" s="343" t="s">
        <v>833</v>
      </c>
      <c r="E1050" s="292"/>
      <c r="F1050" s="342">
        <v>70</v>
      </c>
      <c r="G1050" s="344">
        <v>40000</v>
      </c>
      <c r="H1050" s="103">
        <f t="shared" si="17"/>
        <v>2800000</v>
      </c>
      <c r="I1050" s="272"/>
      <c r="J1050" s="272"/>
      <c r="K1050" s="273"/>
      <c r="L1050" s="272"/>
      <c r="M1050" s="272"/>
      <c r="N1050" s="273"/>
      <c r="O1050" s="272"/>
      <c r="P1050" s="259"/>
      <c r="Q1050" s="273"/>
      <c r="R1050" s="256"/>
      <c r="S1050" s="251"/>
      <c r="T1050" s="251"/>
      <c r="U1050" s="251"/>
    </row>
    <row r="1051" spans="2:21" x14ac:dyDescent="0.2">
      <c r="B1051" s="251"/>
      <c r="C1051" s="251">
        <v>506</v>
      </c>
      <c r="D1051" s="343" t="s">
        <v>834</v>
      </c>
      <c r="E1051" s="292"/>
      <c r="F1051" s="342">
        <v>70</v>
      </c>
      <c r="G1051" s="344">
        <v>109000</v>
      </c>
      <c r="H1051" s="103">
        <f t="shared" si="17"/>
        <v>7630000</v>
      </c>
      <c r="I1051" s="272"/>
      <c r="J1051" s="272"/>
      <c r="K1051" s="273"/>
      <c r="L1051" s="272"/>
      <c r="M1051" s="272"/>
      <c r="N1051" s="273"/>
      <c r="O1051" s="272"/>
      <c r="P1051" s="259"/>
      <c r="Q1051" s="273"/>
      <c r="R1051" s="256"/>
      <c r="S1051" s="251"/>
      <c r="T1051" s="251"/>
      <c r="U1051" s="251"/>
    </row>
    <row r="1052" spans="2:21" x14ac:dyDescent="0.2">
      <c r="B1052" s="251"/>
      <c r="C1052" s="251">
        <v>506</v>
      </c>
      <c r="D1052" s="343" t="s">
        <v>835</v>
      </c>
      <c r="E1052" s="292"/>
      <c r="F1052" s="342">
        <v>70</v>
      </c>
      <c r="G1052" s="344">
        <v>62000</v>
      </c>
      <c r="H1052" s="103">
        <f t="shared" si="17"/>
        <v>4340000</v>
      </c>
      <c r="I1052" s="272"/>
      <c r="J1052" s="272"/>
      <c r="K1052" s="273"/>
      <c r="L1052" s="272"/>
      <c r="M1052" s="272"/>
      <c r="N1052" s="273"/>
      <c r="O1052" s="272"/>
      <c r="P1052" s="259"/>
      <c r="Q1052" s="273"/>
      <c r="R1052" s="256"/>
      <c r="S1052" s="251"/>
      <c r="T1052" s="251"/>
      <c r="U1052" s="251"/>
    </row>
    <row r="1053" spans="2:21" x14ac:dyDescent="0.2">
      <c r="B1053" s="251"/>
      <c r="C1053" s="251">
        <v>506</v>
      </c>
      <c r="D1053" s="343" t="s">
        <v>836</v>
      </c>
      <c r="E1053" s="292"/>
      <c r="F1053" s="342">
        <v>70</v>
      </c>
      <c r="G1053" s="344">
        <v>0</v>
      </c>
      <c r="H1053" s="103">
        <f t="shared" si="17"/>
        <v>0</v>
      </c>
      <c r="I1053" s="272"/>
      <c r="J1053" s="272"/>
      <c r="K1053" s="273"/>
      <c r="L1053" s="272"/>
      <c r="M1053" s="272"/>
      <c r="N1053" s="273"/>
      <c r="O1053" s="272"/>
      <c r="P1053" s="259"/>
      <c r="Q1053" s="273"/>
      <c r="R1053" s="256"/>
      <c r="S1053" s="251"/>
      <c r="T1053" s="251"/>
      <c r="U1053" s="251"/>
    </row>
    <row r="1054" spans="2:21" x14ac:dyDescent="0.2">
      <c r="B1054" s="251"/>
      <c r="C1054" s="251">
        <v>506</v>
      </c>
      <c r="D1054" s="343" t="s">
        <v>837</v>
      </c>
      <c r="E1054" s="292"/>
      <c r="F1054" s="342">
        <v>70</v>
      </c>
      <c r="G1054" s="344">
        <v>44000</v>
      </c>
      <c r="H1054" s="103">
        <f t="shared" si="17"/>
        <v>3080000</v>
      </c>
      <c r="I1054" s="272"/>
      <c r="J1054" s="272"/>
      <c r="K1054" s="273"/>
      <c r="L1054" s="272"/>
      <c r="M1054" s="272"/>
      <c r="N1054" s="273"/>
      <c r="O1054" s="272"/>
      <c r="P1054" s="259"/>
      <c r="Q1054" s="273"/>
      <c r="R1054" s="256"/>
      <c r="S1054" s="251"/>
      <c r="T1054" s="251"/>
      <c r="U1054" s="251"/>
    </row>
    <row r="1055" spans="2:21" ht="30" x14ac:dyDescent="0.2">
      <c r="B1055" s="251"/>
      <c r="C1055" s="251">
        <v>506</v>
      </c>
      <c r="D1055" s="343" t="s">
        <v>838</v>
      </c>
      <c r="E1055" s="292"/>
      <c r="F1055" s="342">
        <v>70</v>
      </c>
      <c r="G1055" s="344">
        <v>39000</v>
      </c>
      <c r="H1055" s="103">
        <f t="shared" si="17"/>
        <v>2730000</v>
      </c>
      <c r="I1055" s="272"/>
      <c r="J1055" s="272"/>
      <c r="K1055" s="273"/>
      <c r="L1055" s="272"/>
      <c r="M1055" s="272"/>
      <c r="N1055" s="273"/>
      <c r="O1055" s="272"/>
      <c r="P1055" s="259"/>
      <c r="Q1055" s="273"/>
      <c r="R1055" s="256"/>
      <c r="S1055" s="251"/>
      <c r="T1055" s="251"/>
      <c r="U1055" s="251"/>
    </row>
    <row r="1056" spans="2:21" x14ac:dyDescent="0.2">
      <c r="B1056" s="251"/>
      <c r="C1056" s="251">
        <v>506</v>
      </c>
      <c r="D1056" s="343" t="s">
        <v>839</v>
      </c>
      <c r="E1056" s="292"/>
      <c r="F1056" s="342">
        <v>70</v>
      </c>
      <c r="G1056" s="344"/>
      <c r="H1056" s="103">
        <f t="shared" si="17"/>
        <v>0</v>
      </c>
      <c r="I1056" s="272"/>
      <c r="J1056" s="272"/>
      <c r="K1056" s="273"/>
      <c r="L1056" s="272"/>
      <c r="M1056" s="272"/>
      <c r="N1056" s="273"/>
      <c r="O1056" s="272"/>
      <c r="P1056" s="259"/>
      <c r="Q1056" s="273"/>
      <c r="R1056" s="256"/>
      <c r="S1056" s="251"/>
      <c r="T1056" s="251"/>
      <c r="U1056" s="251"/>
    </row>
    <row r="1057" spans="2:21" x14ac:dyDescent="0.2">
      <c r="B1057" s="251"/>
      <c r="C1057" s="251">
        <v>506</v>
      </c>
      <c r="D1057" s="343" t="s">
        <v>840</v>
      </c>
      <c r="E1057" s="292"/>
      <c r="F1057" s="342">
        <v>70</v>
      </c>
      <c r="G1057" s="344">
        <v>38900</v>
      </c>
      <c r="H1057" s="103">
        <f t="shared" si="17"/>
        <v>2723000</v>
      </c>
      <c r="I1057" s="272"/>
      <c r="J1057" s="272"/>
      <c r="K1057" s="273"/>
      <c r="L1057" s="272"/>
      <c r="M1057" s="272"/>
      <c r="N1057" s="273"/>
      <c r="O1057" s="272"/>
      <c r="P1057" s="259"/>
      <c r="Q1057" s="273"/>
      <c r="R1057" s="256"/>
      <c r="S1057" s="251"/>
      <c r="T1057" s="251"/>
      <c r="U1057" s="251"/>
    </row>
    <row r="1058" spans="2:21" x14ac:dyDescent="0.2">
      <c r="B1058" s="251"/>
      <c r="C1058" s="251">
        <v>506</v>
      </c>
      <c r="D1058" s="343" t="s">
        <v>841</v>
      </c>
      <c r="E1058" s="292"/>
      <c r="F1058" s="342">
        <v>70</v>
      </c>
      <c r="G1058" s="344">
        <v>35000</v>
      </c>
      <c r="H1058" s="103">
        <f t="shared" si="17"/>
        <v>2450000</v>
      </c>
      <c r="I1058" s="272"/>
      <c r="J1058" s="272"/>
      <c r="K1058" s="273"/>
      <c r="L1058" s="272"/>
      <c r="M1058" s="272"/>
      <c r="N1058" s="273"/>
      <c r="O1058" s="272"/>
      <c r="P1058" s="259"/>
      <c r="Q1058" s="273"/>
      <c r="R1058" s="256"/>
      <c r="S1058" s="251"/>
      <c r="T1058" s="251"/>
      <c r="U1058" s="251"/>
    </row>
    <row r="1059" spans="2:21" ht="45" x14ac:dyDescent="0.2">
      <c r="B1059" s="251"/>
      <c r="C1059" s="251">
        <v>506</v>
      </c>
      <c r="D1059" s="343" t="s">
        <v>842</v>
      </c>
      <c r="E1059" s="292"/>
      <c r="F1059" s="342">
        <v>70</v>
      </c>
      <c r="G1059" s="344">
        <v>20000</v>
      </c>
      <c r="H1059" s="103">
        <f t="shared" si="17"/>
        <v>1400000</v>
      </c>
      <c r="I1059" s="272"/>
      <c r="J1059" s="272"/>
      <c r="K1059" s="273"/>
      <c r="L1059" s="272"/>
      <c r="M1059" s="272"/>
      <c r="N1059" s="273"/>
      <c r="O1059" s="272"/>
      <c r="P1059" s="259"/>
      <c r="Q1059" s="273"/>
      <c r="R1059" s="256"/>
      <c r="S1059" s="251"/>
      <c r="T1059" s="251"/>
      <c r="U1059" s="251"/>
    </row>
    <row r="1060" spans="2:21" x14ac:dyDescent="0.2">
      <c r="B1060" s="251"/>
      <c r="C1060" s="251">
        <v>506</v>
      </c>
      <c r="D1060" s="343" t="s">
        <v>843</v>
      </c>
      <c r="E1060" s="292"/>
      <c r="F1060" s="342">
        <v>70</v>
      </c>
      <c r="G1060" s="344">
        <v>42000</v>
      </c>
      <c r="H1060" s="103">
        <f t="shared" si="17"/>
        <v>2940000</v>
      </c>
      <c r="I1060" s="272"/>
      <c r="J1060" s="272"/>
      <c r="K1060" s="273"/>
      <c r="L1060" s="272"/>
      <c r="M1060" s="272"/>
      <c r="N1060" s="273"/>
      <c r="O1060" s="272"/>
      <c r="P1060" s="259"/>
      <c r="Q1060" s="273"/>
      <c r="R1060" s="256"/>
      <c r="S1060" s="251"/>
      <c r="T1060" s="251"/>
      <c r="U1060" s="251"/>
    </row>
    <row r="1061" spans="2:21" x14ac:dyDescent="0.2">
      <c r="B1061" s="251"/>
      <c r="C1061" s="251">
        <v>506</v>
      </c>
      <c r="D1061" s="343" t="s">
        <v>844</v>
      </c>
      <c r="E1061" s="292"/>
      <c r="F1061" s="342">
        <v>70</v>
      </c>
      <c r="G1061" s="344">
        <v>43000</v>
      </c>
      <c r="H1061" s="103">
        <f t="shared" si="17"/>
        <v>3010000</v>
      </c>
      <c r="I1061" s="272"/>
      <c r="J1061" s="272"/>
      <c r="K1061" s="273"/>
      <c r="L1061" s="272"/>
      <c r="M1061" s="272"/>
      <c r="N1061" s="273"/>
      <c r="O1061" s="272"/>
      <c r="P1061" s="259"/>
      <c r="Q1061" s="273"/>
      <c r="R1061" s="256"/>
      <c r="S1061" s="251"/>
      <c r="T1061" s="251"/>
      <c r="U1061" s="251"/>
    </row>
    <row r="1062" spans="2:21" x14ac:dyDescent="0.2">
      <c r="B1062" s="251"/>
      <c r="C1062" s="251">
        <v>506</v>
      </c>
      <c r="D1062" s="343" t="s">
        <v>845</v>
      </c>
      <c r="E1062" s="292"/>
      <c r="F1062" s="342">
        <v>70</v>
      </c>
      <c r="G1062" s="344">
        <v>44500</v>
      </c>
      <c r="H1062" s="103">
        <f t="shared" si="17"/>
        <v>3115000</v>
      </c>
      <c r="I1062" s="272"/>
      <c r="J1062" s="272"/>
      <c r="K1062" s="273"/>
      <c r="L1062" s="272"/>
      <c r="M1062" s="272"/>
      <c r="N1062" s="273"/>
      <c r="O1062" s="272"/>
      <c r="P1062" s="259"/>
      <c r="Q1062" s="273"/>
      <c r="R1062" s="256"/>
      <c r="S1062" s="251"/>
      <c r="T1062" s="251"/>
      <c r="U1062" s="251"/>
    </row>
    <row r="1063" spans="2:21" x14ac:dyDescent="0.2">
      <c r="B1063" s="251"/>
      <c r="C1063" s="251">
        <v>506</v>
      </c>
      <c r="D1063" s="343" t="s">
        <v>846</v>
      </c>
      <c r="E1063" s="292"/>
      <c r="F1063" s="342">
        <v>70</v>
      </c>
      <c r="G1063" s="344">
        <v>29000</v>
      </c>
      <c r="H1063" s="103">
        <f t="shared" si="17"/>
        <v>2030000</v>
      </c>
      <c r="I1063" s="272"/>
      <c r="J1063" s="272"/>
      <c r="K1063" s="273"/>
      <c r="L1063" s="272"/>
      <c r="M1063" s="272"/>
      <c r="N1063" s="273"/>
      <c r="O1063" s="272"/>
      <c r="P1063" s="259"/>
      <c r="Q1063" s="273"/>
      <c r="R1063" s="256"/>
      <c r="S1063" s="251"/>
      <c r="T1063" s="251"/>
      <c r="U1063" s="251"/>
    </row>
    <row r="1064" spans="2:21" x14ac:dyDescent="0.2">
      <c r="B1064" s="251"/>
      <c r="C1064" s="251">
        <v>323</v>
      </c>
      <c r="D1064" s="343" t="s">
        <v>847</v>
      </c>
      <c r="E1064" s="292"/>
      <c r="F1064" s="342">
        <v>70</v>
      </c>
      <c r="G1064" s="344">
        <v>49000</v>
      </c>
      <c r="H1064" s="103">
        <f t="shared" si="17"/>
        <v>3430000</v>
      </c>
      <c r="I1064" s="272"/>
      <c r="J1064" s="272"/>
      <c r="K1064" s="273"/>
      <c r="L1064" s="272"/>
      <c r="M1064" s="272"/>
      <c r="N1064" s="273"/>
      <c r="O1064" s="272"/>
      <c r="P1064" s="259"/>
      <c r="Q1064" s="273"/>
      <c r="R1064" s="256"/>
      <c r="S1064" s="251"/>
      <c r="T1064" s="251"/>
      <c r="U1064" s="251"/>
    </row>
    <row r="1065" spans="2:21" x14ac:dyDescent="0.2">
      <c r="B1065" s="251"/>
      <c r="C1065" s="251">
        <v>506</v>
      </c>
      <c r="D1065" s="343" t="s">
        <v>848</v>
      </c>
      <c r="E1065" s="292"/>
      <c r="F1065" s="342">
        <v>70</v>
      </c>
      <c r="G1065" s="344">
        <v>49000</v>
      </c>
      <c r="H1065" s="103">
        <f t="shared" si="17"/>
        <v>3430000</v>
      </c>
      <c r="I1065" s="272"/>
      <c r="J1065" s="272"/>
      <c r="K1065" s="273"/>
      <c r="L1065" s="272"/>
      <c r="M1065" s="272"/>
      <c r="N1065" s="273"/>
      <c r="O1065" s="272"/>
      <c r="P1065" s="259"/>
      <c r="Q1065" s="273"/>
      <c r="R1065" s="256"/>
      <c r="S1065" s="251"/>
      <c r="T1065" s="251"/>
      <c r="U1065" s="251"/>
    </row>
    <row r="1066" spans="2:21" x14ac:dyDescent="0.2">
      <c r="B1066" s="251"/>
      <c r="C1066" s="251">
        <v>506</v>
      </c>
      <c r="D1066" s="343" t="s">
        <v>849</v>
      </c>
      <c r="E1066" s="292"/>
      <c r="F1066" s="342">
        <v>70</v>
      </c>
      <c r="G1066" s="344">
        <v>52000</v>
      </c>
      <c r="H1066" s="103">
        <f t="shared" si="17"/>
        <v>3640000</v>
      </c>
      <c r="I1066" s="272"/>
      <c r="J1066" s="272"/>
      <c r="K1066" s="273"/>
      <c r="L1066" s="272"/>
      <c r="M1066" s="272"/>
      <c r="N1066" s="273"/>
      <c r="O1066" s="272"/>
      <c r="P1066" s="259"/>
      <c r="Q1066" s="273"/>
      <c r="R1066" s="256"/>
      <c r="S1066" s="251"/>
      <c r="T1066" s="251"/>
      <c r="U1066" s="251"/>
    </row>
    <row r="1067" spans="2:21" ht="30" x14ac:dyDescent="0.2">
      <c r="B1067" s="251"/>
      <c r="C1067" s="251">
        <v>506</v>
      </c>
      <c r="D1067" s="343" t="s">
        <v>850</v>
      </c>
      <c r="E1067" s="292"/>
      <c r="F1067" s="342">
        <v>70</v>
      </c>
      <c r="G1067" s="344">
        <v>113000</v>
      </c>
      <c r="H1067" s="103">
        <f t="shared" si="17"/>
        <v>7910000</v>
      </c>
      <c r="I1067" s="272"/>
      <c r="J1067" s="272"/>
      <c r="K1067" s="273"/>
      <c r="L1067" s="272"/>
      <c r="M1067" s="272"/>
      <c r="N1067" s="273"/>
      <c r="O1067" s="272"/>
      <c r="P1067" s="259"/>
      <c r="Q1067" s="273"/>
      <c r="R1067" s="256"/>
      <c r="S1067" s="251"/>
      <c r="T1067" s="251"/>
      <c r="U1067" s="251"/>
    </row>
    <row r="1068" spans="2:21" x14ac:dyDescent="0.2">
      <c r="B1068" s="251"/>
      <c r="C1068" s="251">
        <v>506</v>
      </c>
      <c r="D1068" s="343" t="s">
        <v>851</v>
      </c>
      <c r="E1068" s="292"/>
      <c r="F1068" s="342">
        <v>70</v>
      </c>
      <c r="G1068" s="344">
        <v>135000</v>
      </c>
      <c r="H1068" s="103">
        <f t="shared" si="17"/>
        <v>9450000</v>
      </c>
      <c r="I1068" s="272"/>
      <c r="J1068" s="272"/>
      <c r="K1068" s="273"/>
      <c r="L1068" s="272"/>
      <c r="M1068" s="272"/>
      <c r="N1068" s="273"/>
      <c r="O1068" s="272"/>
      <c r="P1068" s="259"/>
      <c r="Q1068" s="273"/>
      <c r="R1068" s="256"/>
      <c r="S1068" s="251"/>
      <c r="T1068" s="251"/>
      <c r="U1068" s="251"/>
    </row>
    <row r="1069" spans="2:21" x14ac:dyDescent="0.2">
      <c r="B1069" s="251"/>
      <c r="C1069" s="251">
        <v>506</v>
      </c>
      <c r="D1069" s="343" t="s">
        <v>852</v>
      </c>
      <c r="E1069" s="292"/>
      <c r="F1069" s="342">
        <v>70</v>
      </c>
      <c r="G1069" s="344"/>
      <c r="H1069" s="103">
        <f t="shared" si="17"/>
        <v>0</v>
      </c>
      <c r="I1069" s="272"/>
      <c r="J1069" s="272"/>
      <c r="K1069" s="273"/>
      <c r="L1069" s="272"/>
      <c r="M1069" s="272"/>
      <c r="N1069" s="273"/>
      <c r="O1069" s="272"/>
      <c r="P1069" s="259"/>
      <c r="Q1069" s="273"/>
      <c r="R1069" s="256"/>
      <c r="S1069" s="251"/>
      <c r="T1069" s="251"/>
      <c r="U1069" s="251"/>
    </row>
    <row r="1070" spans="2:21" x14ac:dyDescent="0.2">
      <c r="B1070" s="251"/>
      <c r="C1070" s="251">
        <v>506</v>
      </c>
      <c r="D1070" s="343" t="s">
        <v>853</v>
      </c>
      <c r="E1070" s="292"/>
      <c r="F1070" s="342">
        <v>70</v>
      </c>
      <c r="G1070" s="344">
        <v>50900</v>
      </c>
      <c r="H1070" s="103">
        <f t="shared" si="17"/>
        <v>3563000</v>
      </c>
      <c r="I1070" s="272"/>
      <c r="J1070" s="272"/>
      <c r="K1070" s="273"/>
      <c r="L1070" s="272"/>
      <c r="M1070" s="272"/>
      <c r="N1070" s="273"/>
      <c r="O1070" s="272"/>
      <c r="P1070" s="259"/>
      <c r="Q1070" s="273"/>
      <c r="R1070" s="256"/>
      <c r="S1070" s="251"/>
      <c r="T1070" s="251"/>
      <c r="U1070" s="251"/>
    </row>
    <row r="1071" spans="2:21" ht="30" x14ac:dyDescent="0.2">
      <c r="B1071" s="251"/>
      <c r="C1071" s="251">
        <v>506</v>
      </c>
      <c r="D1071" s="343" t="s">
        <v>854</v>
      </c>
      <c r="E1071" s="292"/>
      <c r="F1071" s="342">
        <v>70</v>
      </c>
      <c r="G1071" s="344"/>
      <c r="H1071" s="103">
        <f t="shared" si="17"/>
        <v>0</v>
      </c>
      <c r="I1071" s="272"/>
      <c r="J1071" s="272"/>
      <c r="K1071" s="273"/>
      <c r="L1071" s="272"/>
      <c r="M1071" s="272"/>
      <c r="N1071" s="273"/>
      <c r="O1071" s="272"/>
      <c r="P1071" s="259"/>
      <c r="Q1071" s="273"/>
      <c r="R1071" s="256"/>
      <c r="S1071" s="251"/>
      <c r="T1071" s="251"/>
      <c r="U1071" s="251"/>
    </row>
    <row r="1072" spans="2:21" ht="30" x14ac:dyDescent="0.2">
      <c r="B1072" s="251"/>
      <c r="C1072" s="251">
        <v>506</v>
      </c>
      <c r="D1072" s="343" t="s">
        <v>855</v>
      </c>
      <c r="E1072" s="292"/>
      <c r="F1072" s="342">
        <v>70</v>
      </c>
      <c r="G1072" s="344">
        <v>51000</v>
      </c>
      <c r="H1072" s="103">
        <f t="shared" si="17"/>
        <v>3570000</v>
      </c>
      <c r="I1072" s="272"/>
      <c r="J1072" s="272"/>
      <c r="K1072" s="273"/>
      <c r="L1072" s="272"/>
      <c r="M1072" s="272"/>
      <c r="N1072" s="273"/>
      <c r="O1072" s="272"/>
      <c r="P1072" s="259"/>
      <c r="Q1072" s="273"/>
      <c r="R1072" s="256"/>
      <c r="S1072" s="251"/>
      <c r="T1072" s="251"/>
      <c r="U1072" s="251"/>
    </row>
    <row r="1073" spans="2:21" x14ac:dyDescent="0.2">
      <c r="B1073" s="251"/>
      <c r="C1073" s="251">
        <v>506</v>
      </c>
      <c r="D1073" s="343" t="s">
        <v>856</v>
      </c>
      <c r="E1073" s="292"/>
      <c r="F1073" s="342">
        <v>70</v>
      </c>
      <c r="G1073" s="344">
        <v>41000</v>
      </c>
      <c r="H1073" s="103">
        <f t="shared" si="17"/>
        <v>2870000</v>
      </c>
      <c r="I1073" s="272"/>
      <c r="J1073" s="272"/>
      <c r="K1073" s="273"/>
      <c r="L1073" s="272"/>
      <c r="M1073" s="272"/>
      <c r="N1073" s="273"/>
      <c r="O1073" s="272"/>
      <c r="P1073" s="259"/>
      <c r="Q1073" s="273"/>
      <c r="R1073" s="256"/>
      <c r="S1073" s="251"/>
      <c r="T1073" s="251"/>
      <c r="U1073" s="251"/>
    </row>
    <row r="1074" spans="2:21" x14ac:dyDescent="0.2">
      <c r="B1074" s="251"/>
      <c r="C1074" s="251">
        <v>506</v>
      </c>
      <c r="D1074" s="343" t="s">
        <v>857</v>
      </c>
      <c r="E1074" s="292"/>
      <c r="F1074" s="342">
        <v>70</v>
      </c>
      <c r="G1074" s="344">
        <v>41000</v>
      </c>
      <c r="H1074" s="103">
        <f t="shared" si="17"/>
        <v>2870000</v>
      </c>
      <c r="I1074" s="272"/>
      <c r="J1074" s="272"/>
      <c r="K1074" s="273"/>
      <c r="L1074" s="272"/>
      <c r="M1074" s="272"/>
      <c r="N1074" s="273"/>
      <c r="O1074" s="272"/>
      <c r="P1074" s="259"/>
      <c r="Q1074" s="273"/>
      <c r="R1074" s="256"/>
      <c r="S1074" s="251"/>
      <c r="T1074" s="251"/>
      <c r="U1074" s="251"/>
    </row>
    <row r="1075" spans="2:21" x14ac:dyDescent="0.2">
      <c r="B1075" s="251"/>
      <c r="C1075" s="251">
        <v>506</v>
      </c>
      <c r="D1075" s="343" t="s">
        <v>858</v>
      </c>
      <c r="E1075" s="292"/>
      <c r="F1075" s="342">
        <v>70</v>
      </c>
      <c r="G1075" s="344">
        <v>100000</v>
      </c>
      <c r="H1075" s="103">
        <f t="shared" si="17"/>
        <v>7000000</v>
      </c>
      <c r="I1075" s="272"/>
      <c r="J1075" s="272"/>
      <c r="K1075" s="273"/>
      <c r="L1075" s="272"/>
      <c r="M1075" s="272"/>
      <c r="N1075" s="273"/>
      <c r="O1075" s="272"/>
      <c r="P1075" s="259"/>
      <c r="Q1075" s="273"/>
      <c r="R1075" s="256"/>
      <c r="S1075" s="251"/>
      <c r="T1075" s="251"/>
      <c r="U1075" s="251"/>
    </row>
    <row r="1076" spans="2:21" x14ac:dyDescent="0.2">
      <c r="B1076" s="251"/>
      <c r="C1076" s="251">
        <v>506</v>
      </c>
      <c r="D1076" s="343" t="s">
        <v>859</v>
      </c>
      <c r="E1076" s="292"/>
      <c r="F1076" s="342">
        <v>70</v>
      </c>
      <c r="G1076" s="344">
        <v>35000</v>
      </c>
      <c r="H1076" s="103">
        <f t="shared" si="17"/>
        <v>2450000</v>
      </c>
      <c r="I1076" s="272"/>
      <c r="J1076" s="272"/>
      <c r="K1076" s="273"/>
      <c r="L1076" s="272"/>
      <c r="M1076" s="272"/>
      <c r="N1076" s="273"/>
      <c r="O1076" s="272"/>
      <c r="P1076" s="259"/>
      <c r="Q1076" s="273"/>
      <c r="R1076" s="256"/>
      <c r="S1076" s="251"/>
      <c r="T1076" s="251"/>
      <c r="U1076" s="251"/>
    </row>
    <row r="1077" spans="2:21" x14ac:dyDescent="0.2">
      <c r="B1077" s="251"/>
      <c r="C1077" s="251">
        <v>506</v>
      </c>
      <c r="D1077" s="343" t="s">
        <v>860</v>
      </c>
      <c r="E1077" s="292"/>
      <c r="F1077" s="342">
        <v>70</v>
      </c>
      <c r="G1077" s="344">
        <v>57000</v>
      </c>
      <c r="H1077" s="103">
        <f t="shared" si="17"/>
        <v>3990000</v>
      </c>
      <c r="I1077" s="272"/>
      <c r="J1077" s="272"/>
      <c r="K1077" s="273"/>
      <c r="L1077" s="272"/>
      <c r="M1077" s="272"/>
      <c r="N1077" s="273"/>
      <c r="O1077" s="272"/>
      <c r="P1077" s="259"/>
      <c r="Q1077" s="273"/>
      <c r="R1077" s="256"/>
      <c r="S1077" s="251"/>
      <c r="T1077" s="251"/>
      <c r="U1077" s="251"/>
    </row>
    <row r="1078" spans="2:21" x14ac:dyDescent="0.2">
      <c r="B1078" s="251"/>
      <c r="C1078" s="251">
        <v>506</v>
      </c>
      <c r="D1078" s="343" t="s">
        <v>861</v>
      </c>
      <c r="E1078" s="292"/>
      <c r="F1078" s="342">
        <v>70</v>
      </c>
      <c r="G1078" s="344">
        <v>52000</v>
      </c>
      <c r="H1078" s="103">
        <f t="shared" si="17"/>
        <v>3640000</v>
      </c>
      <c r="I1078" s="272"/>
      <c r="J1078" s="272"/>
      <c r="K1078" s="273"/>
      <c r="L1078" s="272"/>
      <c r="M1078" s="272"/>
      <c r="N1078" s="273"/>
      <c r="O1078" s="272"/>
      <c r="P1078" s="259"/>
      <c r="Q1078" s="273"/>
      <c r="R1078" s="256"/>
      <c r="S1078" s="251"/>
      <c r="T1078" s="251"/>
      <c r="U1078" s="251"/>
    </row>
    <row r="1079" spans="2:21" ht="30" x14ac:dyDescent="0.2">
      <c r="B1079" s="251"/>
      <c r="C1079" s="251">
        <v>506</v>
      </c>
      <c r="D1079" s="343" t="s">
        <v>862</v>
      </c>
      <c r="E1079" s="292"/>
      <c r="F1079" s="342">
        <v>70</v>
      </c>
      <c r="G1079" s="344">
        <v>64000</v>
      </c>
      <c r="H1079" s="103">
        <f t="shared" si="17"/>
        <v>4480000</v>
      </c>
      <c r="I1079" s="272"/>
      <c r="J1079" s="272"/>
      <c r="K1079" s="273"/>
      <c r="L1079" s="272"/>
      <c r="M1079" s="272"/>
      <c r="N1079" s="273"/>
      <c r="O1079" s="272"/>
      <c r="P1079" s="259"/>
      <c r="Q1079" s="273"/>
      <c r="R1079" s="256"/>
      <c r="S1079" s="251"/>
      <c r="T1079" s="251"/>
      <c r="U1079" s="251"/>
    </row>
    <row r="1080" spans="2:21" x14ac:dyDescent="0.2">
      <c r="B1080" s="251"/>
      <c r="C1080" s="251">
        <v>506</v>
      </c>
      <c r="D1080" s="343" t="s">
        <v>863</v>
      </c>
      <c r="E1080" s="292"/>
      <c r="F1080" s="342">
        <v>70</v>
      </c>
      <c r="G1080" s="344">
        <v>86000</v>
      </c>
      <c r="H1080" s="103">
        <f t="shared" si="17"/>
        <v>6020000</v>
      </c>
      <c r="I1080" s="272"/>
      <c r="J1080" s="272"/>
      <c r="K1080" s="273"/>
      <c r="L1080" s="272"/>
      <c r="M1080" s="272"/>
      <c r="N1080" s="273"/>
      <c r="O1080" s="272"/>
      <c r="P1080" s="259"/>
      <c r="Q1080" s="273"/>
      <c r="R1080" s="256"/>
      <c r="S1080" s="251"/>
      <c r="T1080" s="251"/>
      <c r="U1080" s="251"/>
    </row>
    <row r="1081" spans="2:21" x14ac:dyDescent="0.2">
      <c r="B1081" s="251"/>
      <c r="C1081" s="251">
        <v>506</v>
      </c>
      <c r="D1081" s="343" t="s">
        <v>864</v>
      </c>
      <c r="E1081" s="292"/>
      <c r="F1081" s="342">
        <v>70</v>
      </c>
      <c r="G1081" s="344">
        <v>53000</v>
      </c>
      <c r="H1081" s="103">
        <f t="shared" si="17"/>
        <v>3710000</v>
      </c>
      <c r="I1081" s="272"/>
      <c r="J1081" s="272"/>
      <c r="K1081" s="273"/>
      <c r="L1081" s="272"/>
      <c r="M1081" s="272"/>
      <c r="N1081" s="273"/>
      <c r="O1081" s="272"/>
      <c r="P1081" s="259"/>
      <c r="Q1081" s="273"/>
      <c r="R1081" s="256"/>
      <c r="S1081" s="251"/>
      <c r="T1081" s="251"/>
      <c r="U1081" s="251"/>
    </row>
    <row r="1082" spans="2:21" x14ac:dyDescent="0.2">
      <c r="B1082" s="251"/>
      <c r="C1082" s="251">
        <v>506</v>
      </c>
      <c r="D1082" s="347" t="s">
        <v>865</v>
      </c>
      <c r="E1082" s="292"/>
      <c r="F1082" s="342">
        <v>70</v>
      </c>
      <c r="G1082" s="344">
        <v>99000</v>
      </c>
      <c r="H1082" s="103">
        <f t="shared" si="17"/>
        <v>6930000</v>
      </c>
      <c r="I1082" s="272"/>
      <c r="J1082" s="272"/>
      <c r="K1082" s="273"/>
      <c r="L1082" s="272"/>
      <c r="M1082" s="272"/>
      <c r="N1082" s="273"/>
      <c r="O1082" s="272"/>
      <c r="P1082" s="259"/>
      <c r="Q1082" s="273"/>
      <c r="R1082" s="256"/>
      <c r="S1082" s="251"/>
      <c r="T1082" s="251"/>
      <c r="U1082" s="251"/>
    </row>
    <row r="1083" spans="2:21" ht="30" x14ac:dyDescent="0.2">
      <c r="B1083" s="251"/>
      <c r="C1083" s="251">
        <v>506</v>
      </c>
      <c r="D1083" s="343" t="s">
        <v>866</v>
      </c>
      <c r="E1083" s="292"/>
      <c r="F1083" s="342">
        <v>70</v>
      </c>
      <c r="G1083" s="344">
        <v>100000</v>
      </c>
      <c r="H1083" s="103">
        <f t="shared" si="17"/>
        <v>7000000</v>
      </c>
      <c r="I1083" s="272"/>
      <c r="J1083" s="272"/>
      <c r="K1083" s="273"/>
      <c r="L1083" s="272"/>
      <c r="M1083" s="272"/>
      <c r="N1083" s="273"/>
      <c r="O1083" s="272"/>
      <c r="P1083" s="259"/>
      <c r="Q1083" s="273"/>
      <c r="R1083" s="256"/>
      <c r="S1083" s="251"/>
      <c r="T1083" s="251"/>
      <c r="U1083" s="251"/>
    </row>
    <row r="1084" spans="2:21" ht="15.75" x14ac:dyDescent="0.2">
      <c r="B1084" s="251"/>
      <c r="C1084" s="251">
        <v>506</v>
      </c>
      <c r="D1084" s="293"/>
      <c r="E1084" s="292"/>
      <c r="F1084" s="103"/>
      <c r="G1084" s="103"/>
      <c r="H1084" s="295">
        <v>13267000</v>
      </c>
      <c r="I1084" s="272"/>
      <c r="J1084" s="272"/>
      <c r="K1084" s="273"/>
      <c r="L1084" s="272"/>
      <c r="M1084" s="272"/>
      <c r="N1084" s="273"/>
      <c r="O1084" s="272"/>
      <c r="P1084" s="259"/>
      <c r="Q1084" s="273"/>
      <c r="R1084" s="256"/>
      <c r="S1084" s="251"/>
      <c r="T1084" s="251"/>
      <c r="U1084" s="251"/>
    </row>
    <row r="1085" spans="2:21" ht="15.75" x14ac:dyDescent="0.25">
      <c r="B1085" s="251"/>
      <c r="C1085" s="251"/>
      <c r="D1085" s="276" t="s">
        <v>764</v>
      </c>
      <c r="E1085" s="258"/>
      <c r="F1085" s="259"/>
      <c r="G1085" s="259"/>
      <c r="H1085" s="278">
        <f>SUM(H984:H1084)</f>
        <v>320000000</v>
      </c>
      <c r="I1085" s="272"/>
      <c r="J1085" s="272"/>
      <c r="K1085" s="261" t="e">
        <f>SUM(#REF!)</f>
        <v>#REF!</v>
      </c>
      <c r="L1085" s="272"/>
      <c r="M1085" s="272"/>
      <c r="N1085" s="261" t="e">
        <f>SUM(#REF!)</f>
        <v>#REF!</v>
      </c>
      <c r="O1085" s="272"/>
      <c r="P1085" s="259"/>
      <c r="Q1085" s="261" t="e">
        <f>SUM(#REF!)</f>
        <v>#REF!</v>
      </c>
      <c r="R1085" s="256" t="e">
        <f>+Q1085+N1085+K1085+H1085</f>
        <v>#REF!</v>
      </c>
      <c r="S1085" s="251"/>
      <c r="T1085" s="251"/>
      <c r="U1085" s="251"/>
    </row>
    <row r="1086" spans="2:21" x14ac:dyDescent="0.2">
      <c r="H1086" s="237" t="s">
        <v>541</v>
      </c>
    </row>
    <row r="1091" spans="1:21" x14ac:dyDescent="0.2">
      <c r="A1091" s="233">
        <v>89</v>
      </c>
      <c r="B1091" s="233" t="s">
        <v>867</v>
      </c>
    </row>
    <row r="1092" spans="1:21" ht="59.25" customHeight="1" x14ac:dyDescent="0.25">
      <c r="B1092" s="246" t="s">
        <v>479</v>
      </c>
      <c r="C1092" s="246" t="s">
        <v>480</v>
      </c>
      <c r="D1092" s="247" t="s">
        <v>481</v>
      </c>
      <c r="E1092" s="246" t="s">
        <v>482</v>
      </c>
      <c r="F1092" s="248" t="s">
        <v>483</v>
      </c>
      <c r="G1092" s="248" t="s">
        <v>484</v>
      </c>
      <c r="H1092" s="248" t="s">
        <v>485</v>
      </c>
      <c r="I1092" s="249" t="s">
        <v>483</v>
      </c>
      <c r="J1092" s="249" t="s">
        <v>484</v>
      </c>
      <c r="K1092" s="250" t="s">
        <v>485</v>
      </c>
      <c r="L1092" s="249" t="s">
        <v>483</v>
      </c>
      <c r="M1092" s="249" t="s">
        <v>484</v>
      </c>
      <c r="N1092" s="250" t="s">
        <v>485</v>
      </c>
      <c r="O1092" s="249" t="s">
        <v>483</v>
      </c>
      <c r="P1092" s="249" t="s">
        <v>484</v>
      </c>
      <c r="Q1092" s="250" t="s">
        <v>485</v>
      </c>
      <c r="R1092" s="250" t="s">
        <v>233</v>
      </c>
      <c r="S1092" s="246" t="s">
        <v>486</v>
      </c>
      <c r="T1092" s="246" t="s">
        <v>487</v>
      </c>
      <c r="U1092" s="246" t="s">
        <v>488</v>
      </c>
    </row>
    <row r="1093" spans="1:21" ht="30" x14ac:dyDescent="0.2">
      <c r="B1093" s="251" t="s">
        <v>868</v>
      </c>
      <c r="C1093" s="251">
        <v>507</v>
      </c>
      <c r="D1093" s="291" t="s">
        <v>867</v>
      </c>
      <c r="E1093" s="292"/>
      <c r="F1093" s="103"/>
      <c r="G1093" s="103"/>
      <c r="H1093" s="103">
        <v>60000000</v>
      </c>
      <c r="I1093" s="272"/>
      <c r="J1093" s="272"/>
      <c r="K1093" s="273"/>
      <c r="L1093" s="272"/>
      <c r="M1093" s="272"/>
      <c r="N1093" s="273"/>
      <c r="O1093" s="272"/>
      <c r="P1093" s="259"/>
      <c r="Q1093" s="273"/>
      <c r="R1093" s="256"/>
      <c r="S1093" s="251"/>
      <c r="T1093" s="251"/>
      <c r="U1093" s="257" t="s">
        <v>28</v>
      </c>
    </row>
    <row r="1094" spans="1:21" ht="15.75" x14ac:dyDescent="0.2">
      <c r="B1094" s="251"/>
      <c r="C1094" s="251"/>
      <c r="D1094" s="293"/>
      <c r="E1094" s="292"/>
      <c r="F1094" s="103"/>
      <c r="G1094" s="103"/>
      <c r="H1094" s="103"/>
      <c r="I1094" s="272"/>
      <c r="J1094" s="272"/>
      <c r="K1094" s="273"/>
      <c r="L1094" s="272"/>
      <c r="M1094" s="272"/>
      <c r="N1094" s="273"/>
      <c r="O1094" s="272"/>
      <c r="P1094" s="259"/>
      <c r="Q1094" s="273"/>
      <c r="R1094" s="256"/>
      <c r="S1094" s="251"/>
      <c r="T1094" s="251"/>
      <c r="U1094" s="251"/>
    </row>
    <row r="1095" spans="1:21" ht="15.75" x14ac:dyDescent="0.25">
      <c r="B1095" s="251"/>
      <c r="C1095" s="251"/>
      <c r="D1095" s="276" t="s">
        <v>764</v>
      </c>
      <c r="E1095" s="258"/>
      <c r="F1095" s="259"/>
      <c r="G1095" s="259"/>
      <c r="H1095" s="259">
        <f>SUM(H1093:H1094)</f>
        <v>60000000</v>
      </c>
      <c r="I1095" s="272"/>
      <c r="J1095" s="272"/>
      <c r="K1095" s="261" t="e">
        <f>SUM(#REF!)</f>
        <v>#REF!</v>
      </c>
      <c r="L1095" s="272"/>
      <c r="M1095" s="272"/>
      <c r="N1095" s="261" t="e">
        <f>SUM(#REF!)</f>
        <v>#REF!</v>
      </c>
      <c r="O1095" s="272"/>
      <c r="P1095" s="259"/>
      <c r="Q1095" s="261" t="e">
        <f>SUM(#REF!)</f>
        <v>#REF!</v>
      </c>
      <c r="R1095" s="256" t="e">
        <f>+Q1095+N1095+K1095+H1095</f>
        <v>#REF!</v>
      </c>
      <c r="S1095" s="251"/>
      <c r="T1095" s="251"/>
      <c r="U1095" s="251"/>
    </row>
    <row r="1096" spans="1:21" x14ac:dyDescent="0.2">
      <c r="H1096" s="237" t="s">
        <v>541</v>
      </c>
    </row>
    <row r="1102" spans="1:21" ht="30" customHeight="1" x14ac:dyDescent="0.2">
      <c r="A1102" s="233">
        <v>90</v>
      </c>
      <c r="B1102" s="234" t="s">
        <v>172</v>
      </c>
    </row>
    <row r="1103" spans="1:21" ht="59.25" customHeight="1" x14ac:dyDescent="0.25">
      <c r="B1103" s="246" t="s">
        <v>479</v>
      </c>
      <c r="C1103" s="246" t="s">
        <v>480</v>
      </c>
      <c r="D1103" s="247" t="s">
        <v>481</v>
      </c>
      <c r="E1103" s="246" t="s">
        <v>482</v>
      </c>
      <c r="F1103" s="248" t="s">
        <v>483</v>
      </c>
      <c r="G1103" s="248" t="s">
        <v>484</v>
      </c>
      <c r="H1103" s="248" t="s">
        <v>485</v>
      </c>
      <c r="I1103" s="249" t="s">
        <v>483</v>
      </c>
      <c r="J1103" s="249" t="s">
        <v>484</v>
      </c>
      <c r="K1103" s="250" t="s">
        <v>485</v>
      </c>
      <c r="L1103" s="249" t="s">
        <v>483</v>
      </c>
      <c r="M1103" s="249" t="s">
        <v>484</v>
      </c>
      <c r="N1103" s="250" t="s">
        <v>485</v>
      </c>
      <c r="O1103" s="249" t="s">
        <v>483</v>
      </c>
      <c r="P1103" s="249" t="s">
        <v>484</v>
      </c>
      <c r="Q1103" s="250" t="s">
        <v>485</v>
      </c>
      <c r="R1103" s="250" t="s">
        <v>233</v>
      </c>
      <c r="S1103" s="246" t="s">
        <v>486</v>
      </c>
      <c r="T1103" s="246" t="s">
        <v>487</v>
      </c>
      <c r="U1103" s="246" t="s">
        <v>488</v>
      </c>
    </row>
    <row r="1104" spans="1:21" x14ac:dyDescent="0.2">
      <c r="B1104" s="251"/>
      <c r="C1104" s="251">
        <v>509</v>
      </c>
      <c r="D1104" s="291" t="s">
        <v>172</v>
      </c>
      <c r="E1104" s="292"/>
      <c r="F1104" s="103"/>
      <c r="G1104" s="103"/>
      <c r="H1104" s="103">
        <v>381315000</v>
      </c>
      <c r="I1104" s="272"/>
      <c r="J1104" s="272"/>
      <c r="K1104" s="273"/>
      <c r="L1104" s="272"/>
      <c r="M1104" s="272"/>
      <c r="N1104" s="273"/>
      <c r="O1104" s="272"/>
      <c r="P1104" s="259"/>
      <c r="Q1104" s="273"/>
      <c r="R1104" s="256"/>
      <c r="S1104" s="251"/>
      <c r="T1104" s="251"/>
      <c r="U1104" s="257" t="s">
        <v>125</v>
      </c>
    </row>
    <row r="1105" spans="1:21" ht="15.75" x14ac:dyDescent="0.2">
      <c r="B1105" s="251"/>
      <c r="C1105" s="251"/>
      <c r="D1105" s="293"/>
      <c r="E1105" s="292"/>
      <c r="F1105" s="103"/>
      <c r="G1105" s="103"/>
      <c r="H1105" s="103"/>
      <c r="I1105" s="272"/>
      <c r="J1105" s="272"/>
      <c r="K1105" s="273"/>
      <c r="L1105" s="272"/>
      <c r="M1105" s="272"/>
      <c r="N1105" s="273"/>
      <c r="O1105" s="272"/>
      <c r="P1105" s="259"/>
      <c r="Q1105" s="273"/>
      <c r="R1105" s="256"/>
      <c r="S1105" s="251"/>
      <c r="T1105" s="251"/>
      <c r="U1105" s="251"/>
    </row>
    <row r="1106" spans="1:21" ht="15.75" x14ac:dyDescent="0.25">
      <c r="B1106" s="251"/>
      <c r="C1106" s="251"/>
      <c r="D1106" s="276" t="s">
        <v>764</v>
      </c>
      <c r="E1106" s="258"/>
      <c r="F1106" s="259"/>
      <c r="G1106" s="259"/>
      <c r="H1106" s="278">
        <f>SUM(H1104:H1105)</f>
        <v>381315000</v>
      </c>
      <c r="I1106" s="272"/>
      <c r="J1106" s="272"/>
      <c r="K1106" s="261"/>
      <c r="L1106" s="272"/>
      <c r="M1106" s="272"/>
      <c r="N1106" s="261"/>
      <c r="O1106" s="272"/>
      <c r="P1106" s="259"/>
      <c r="Q1106" s="261"/>
      <c r="R1106" s="256"/>
      <c r="S1106" s="251"/>
      <c r="T1106" s="251"/>
      <c r="U1106" s="251"/>
    </row>
    <row r="1117" spans="1:21" x14ac:dyDescent="0.2">
      <c r="A1117" s="233">
        <v>91</v>
      </c>
      <c r="B1117" s="233" t="s">
        <v>869</v>
      </c>
    </row>
    <row r="1118" spans="1:21" ht="59.25" customHeight="1" x14ac:dyDescent="0.25">
      <c r="B1118" s="246" t="s">
        <v>479</v>
      </c>
      <c r="C1118" s="246" t="s">
        <v>480</v>
      </c>
      <c r="D1118" s="247" t="s">
        <v>481</v>
      </c>
      <c r="E1118" s="246" t="s">
        <v>482</v>
      </c>
      <c r="F1118" s="248" t="s">
        <v>483</v>
      </c>
      <c r="G1118" s="248" t="s">
        <v>484</v>
      </c>
      <c r="H1118" s="248" t="s">
        <v>485</v>
      </c>
      <c r="I1118" s="249" t="s">
        <v>483</v>
      </c>
      <c r="J1118" s="249" t="s">
        <v>484</v>
      </c>
      <c r="K1118" s="250" t="s">
        <v>485</v>
      </c>
      <c r="L1118" s="249" t="s">
        <v>483</v>
      </c>
      <c r="M1118" s="249" t="s">
        <v>484</v>
      </c>
      <c r="N1118" s="250" t="s">
        <v>485</v>
      </c>
      <c r="O1118" s="249" t="s">
        <v>483</v>
      </c>
      <c r="P1118" s="249" t="s">
        <v>484</v>
      </c>
      <c r="Q1118" s="250" t="s">
        <v>485</v>
      </c>
      <c r="R1118" s="250" t="s">
        <v>233</v>
      </c>
      <c r="S1118" s="246" t="s">
        <v>486</v>
      </c>
      <c r="T1118" s="246" t="s">
        <v>487</v>
      </c>
      <c r="U1118" s="246" t="s">
        <v>488</v>
      </c>
    </row>
    <row r="1119" spans="1:21" ht="45" x14ac:dyDescent="0.2">
      <c r="B1119" s="251"/>
      <c r="C1119" s="251">
        <v>803</v>
      </c>
      <c r="D1119" s="291" t="s">
        <v>869</v>
      </c>
      <c r="E1119" s="292"/>
      <c r="F1119" s="103"/>
      <c r="G1119" s="103"/>
      <c r="H1119" s="103">
        <v>384413266</v>
      </c>
      <c r="I1119" s="272"/>
      <c r="J1119" s="272"/>
      <c r="K1119" s="273"/>
      <c r="L1119" s="272"/>
      <c r="M1119" s="272"/>
      <c r="N1119" s="273"/>
      <c r="O1119" s="272"/>
      <c r="P1119" s="259"/>
      <c r="Q1119" s="273"/>
      <c r="R1119" s="256"/>
      <c r="S1119" s="251"/>
      <c r="T1119" s="251"/>
      <c r="U1119" s="257" t="s">
        <v>28</v>
      </c>
    </row>
    <row r="1120" spans="1:21" ht="15.75" x14ac:dyDescent="0.2">
      <c r="B1120" s="251"/>
      <c r="C1120" s="251"/>
      <c r="D1120" s="293"/>
      <c r="E1120" s="292"/>
      <c r="F1120" s="103"/>
      <c r="G1120" s="103"/>
      <c r="H1120" s="103"/>
      <c r="I1120" s="272"/>
      <c r="J1120" s="272"/>
      <c r="K1120" s="273"/>
      <c r="L1120" s="272"/>
      <c r="M1120" s="272"/>
      <c r="N1120" s="273"/>
      <c r="O1120" s="272"/>
      <c r="P1120" s="259"/>
      <c r="Q1120" s="273"/>
      <c r="R1120" s="256"/>
      <c r="S1120" s="251"/>
      <c r="T1120" s="251"/>
      <c r="U1120" s="251"/>
    </row>
    <row r="1121" spans="1:21" ht="15.75" x14ac:dyDescent="0.2">
      <c r="B1121" s="251"/>
      <c r="C1121" s="251"/>
      <c r="D1121" s="293"/>
      <c r="E1121" s="292"/>
      <c r="F1121" s="103"/>
      <c r="G1121" s="103"/>
      <c r="H1121" s="103"/>
      <c r="I1121" s="272"/>
      <c r="J1121" s="272"/>
      <c r="K1121" s="273"/>
      <c r="L1121" s="272"/>
      <c r="M1121" s="272"/>
      <c r="N1121" s="273"/>
      <c r="O1121" s="272"/>
      <c r="P1121" s="259"/>
      <c r="Q1121" s="273"/>
      <c r="R1121" s="256"/>
      <c r="S1121" s="251"/>
      <c r="T1121" s="251"/>
      <c r="U1121" s="251"/>
    </row>
    <row r="1122" spans="1:21" ht="15.75" x14ac:dyDescent="0.25">
      <c r="B1122" s="251"/>
      <c r="C1122" s="251"/>
      <c r="D1122" s="276" t="s">
        <v>764</v>
      </c>
      <c r="E1122" s="258"/>
      <c r="F1122" s="259"/>
      <c r="G1122" s="259"/>
      <c r="H1122" s="259">
        <f>SUM(H1119:H1121)</f>
        <v>384413266</v>
      </c>
      <c r="I1122" s="272"/>
      <c r="J1122" s="272"/>
      <c r="K1122" s="261" t="e">
        <f>SUM(#REF!)</f>
        <v>#REF!</v>
      </c>
      <c r="L1122" s="272"/>
      <c r="M1122" s="272"/>
      <c r="N1122" s="261" t="e">
        <f>SUM(#REF!)</f>
        <v>#REF!</v>
      </c>
      <c r="O1122" s="272"/>
      <c r="P1122" s="259"/>
      <c r="Q1122" s="261" t="e">
        <f>SUM(#REF!)</f>
        <v>#REF!</v>
      </c>
      <c r="R1122" s="256" t="e">
        <f>+Q1122+N1122+K1122+H1122</f>
        <v>#REF!</v>
      </c>
      <c r="S1122" s="251"/>
      <c r="T1122" s="251"/>
      <c r="U1122" s="251"/>
    </row>
    <row r="1127" spans="1:21" x14ac:dyDescent="0.2">
      <c r="A1127" s="233">
        <v>92</v>
      </c>
      <c r="B1127" s="233" t="s">
        <v>870</v>
      </c>
    </row>
    <row r="1128" spans="1:21" ht="59.25" customHeight="1" x14ac:dyDescent="0.25">
      <c r="B1128" s="246" t="s">
        <v>479</v>
      </c>
      <c r="C1128" s="246" t="s">
        <v>480</v>
      </c>
      <c r="D1128" s="247" t="s">
        <v>481</v>
      </c>
      <c r="E1128" s="246" t="s">
        <v>482</v>
      </c>
      <c r="F1128" s="248" t="s">
        <v>483</v>
      </c>
      <c r="G1128" s="248" t="s">
        <v>484</v>
      </c>
      <c r="H1128" s="248" t="s">
        <v>485</v>
      </c>
      <c r="I1128" s="249" t="s">
        <v>483</v>
      </c>
      <c r="J1128" s="249" t="s">
        <v>484</v>
      </c>
      <c r="K1128" s="250" t="s">
        <v>485</v>
      </c>
      <c r="L1128" s="249" t="s">
        <v>483</v>
      </c>
      <c r="M1128" s="249" t="s">
        <v>484</v>
      </c>
      <c r="N1128" s="250" t="s">
        <v>485</v>
      </c>
      <c r="O1128" s="249" t="s">
        <v>483</v>
      </c>
      <c r="P1128" s="249" t="s">
        <v>484</v>
      </c>
      <c r="Q1128" s="250" t="s">
        <v>485</v>
      </c>
      <c r="R1128" s="250" t="s">
        <v>233</v>
      </c>
      <c r="S1128" s="246" t="s">
        <v>486</v>
      </c>
      <c r="T1128" s="246" t="s">
        <v>487</v>
      </c>
      <c r="U1128" s="246" t="s">
        <v>488</v>
      </c>
    </row>
    <row r="1129" spans="1:21" ht="60" x14ac:dyDescent="0.2">
      <c r="B1129" s="251"/>
      <c r="C1129" s="251">
        <v>809</v>
      </c>
      <c r="D1129" s="291" t="s">
        <v>870</v>
      </c>
      <c r="E1129" s="292"/>
      <c r="F1129" s="103"/>
      <c r="G1129" s="103"/>
      <c r="H1129" s="103">
        <v>243424903</v>
      </c>
      <c r="I1129" s="272"/>
      <c r="J1129" s="272"/>
      <c r="K1129" s="273"/>
      <c r="L1129" s="272"/>
      <c r="M1129" s="272"/>
      <c r="N1129" s="273"/>
      <c r="O1129" s="272"/>
      <c r="P1129" s="259"/>
      <c r="Q1129" s="273"/>
      <c r="R1129" s="256"/>
      <c r="S1129" s="251"/>
      <c r="T1129" s="251"/>
      <c r="U1129" s="251"/>
    </row>
    <row r="1130" spans="1:21" ht="15.75" x14ac:dyDescent="0.2">
      <c r="B1130" s="251"/>
      <c r="C1130" s="251"/>
      <c r="D1130" s="293"/>
      <c r="E1130" s="292"/>
      <c r="F1130" s="103"/>
      <c r="G1130" s="103"/>
      <c r="H1130" s="103"/>
      <c r="I1130" s="272"/>
      <c r="J1130" s="272"/>
      <c r="K1130" s="273"/>
      <c r="L1130" s="272"/>
      <c r="M1130" s="272"/>
      <c r="N1130" s="273"/>
      <c r="O1130" s="272"/>
      <c r="P1130" s="259"/>
      <c r="Q1130" s="273"/>
      <c r="R1130" s="256"/>
      <c r="S1130" s="251"/>
      <c r="T1130" s="251"/>
      <c r="U1130" s="251"/>
    </row>
    <row r="1131" spans="1:21" ht="15.75" x14ac:dyDescent="0.25">
      <c r="B1131" s="251"/>
      <c r="C1131" s="251"/>
      <c r="D1131" s="276" t="s">
        <v>764</v>
      </c>
      <c r="E1131" s="258"/>
      <c r="F1131" s="259"/>
      <c r="G1131" s="259"/>
      <c r="H1131" s="259">
        <f>SUM(H1129:H1130)</f>
        <v>243424903</v>
      </c>
      <c r="I1131" s="272"/>
      <c r="J1131" s="272"/>
      <c r="K1131" s="261" t="e">
        <f>SUM(#REF!)</f>
        <v>#REF!</v>
      </c>
      <c r="L1131" s="272"/>
      <c r="M1131" s="272"/>
      <c r="N1131" s="261" t="e">
        <f>SUM(#REF!)</f>
        <v>#REF!</v>
      </c>
      <c r="O1131" s="272"/>
      <c r="P1131" s="259"/>
      <c r="Q1131" s="261" t="e">
        <f>SUM(#REF!)</f>
        <v>#REF!</v>
      </c>
      <c r="R1131" s="256" t="e">
        <f>+Q1131+N1131+K1131+H1131</f>
        <v>#REF!</v>
      </c>
      <c r="S1131" s="251"/>
      <c r="T1131" s="251"/>
      <c r="U1131" s="251"/>
    </row>
    <row r="1137" spans="1:22" x14ac:dyDescent="0.2">
      <c r="A1137" s="233">
        <v>93</v>
      </c>
      <c r="B1137" s="233" t="s">
        <v>871</v>
      </c>
    </row>
    <row r="1138" spans="1:22" ht="59.25" customHeight="1" x14ac:dyDescent="0.25">
      <c r="B1138" s="246" t="s">
        <v>479</v>
      </c>
      <c r="C1138" s="246" t="s">
        <v>480</v>
      </c>
      <c r="D1138" s="247" t="s">
        <v>481</v>
      </c>
      <c r="E1138" s="246" t="s">
        <v>482</v>
      </c>
      <c r="F1138" s="248" t="s">
        <v>483</v>
      </c>
      <c r="G1138" s="248" t="s">
        <v>484</v>
      </c>
      <c r="H1138" s="248" t="s">
        <v>485</v>
      </c>
      <c r="I1138" s="249" t="s">
        <v>483</v>
      </c>
      <c r="J1138" s="249" t="s">
        <v>484</v>
      </c>
      <c r="K1138" s="250" t="s">
        <v>485</v>
      </c>
      <c r="L1138" s="249" t="s">
        <v>483</v>
      </c>
      <c r="M1138" s="249" t="s">
        <v>484</v>
      </c>
      <c r="N1138" s="250" t="s">
        <v>485</v>
      </c>
      <c r="O1138" s="249" t="s">
        <v>483</v>
      </c>
      <c r="P1138" s="249" t="s">
        <v>484</v>
      </c>
      <c r="Q1138" s="250" t="s">
        <v>485</v>
      </c>
      <c r="R1138" s="250" t="s">
        <v>233</v>
      </c>
      <c r="S1138" s="246" t="s">
        <v>486</v>
      </c>
      <c r="T1138" s="246" t="s">
        <v>487</v>
      </c>
      <c r="U1138" s="246" t="s">
        <v>488</v>
      </c>
    </row>
    <row r="1139" spans="1:22" ht="60" x14ac:dyDescent="0.2">
      <c r="B1139" s="251"/>
      <c r="C1139" s="251">
        <v>801</v>
      </c>
      <c r="D1139" s="291" t="s">
        <v>871</v>
      </c>
      <c r="E1139" s="292"/>
      <c r="F1139" s="103"/>
      <c r="G1139" s="103"/>
      <c r="H1139" s="103">
        <v>150000000</v>
      </c>
      <c r="I1139" s="272"/>
      <c r="J1139" s="272"/>
      <c r="K1139" s="273"/>
      <c r="L1139" s="272"/>
      <c r="M1139" s="272"/>
      <c r="N1139" s="273"/>
      <c r="O1139" s="272"/>
      <c r="P1139" s="259"/>
      <c r="Q1139" s="273"/>
      <c r="R1139" s="256"/>
      <c r="S1139" s="251"/>
      <c r="T1139" s="251"/>
      <c r="U1139" s="257" t="s">
        <v>28</v>
      </c>
    </row>
    <row r="1140" spans="1:22" ht="15.75" x14ac:dyDescent="0.2">
      <c r="B1140" s="251"/>
      <c r="C1140" s="251"/>
      <c r="D1140" s="293"/>
      <c r="E1140" s="292"/>
      <c r="F1140" s="103"/>
      <c r="G1140" s="103"/>
      <c r="H1140" s="103"/>
      <c r="I1140" s="272"/>
      <c r="J1140" s="272"/>
      <c r="K1140" s="273"/>
      <c r="L1140" s="272"/>
      <c r="M1140" s="272"/>
      <c r="N1140" s="273"/>
      <c r="O1140" s="272"/>
      <c r="P1140" s="259"/>
      <c r="Q1140" s="273"/>
      <c r="R1140" s="256"/>
      <c r="S1140" s="251"/>
      <c r="T1140" s="251"/>
      <c r="U1140" s="251"/>
    </row>
    <row r="1141" spans="1:22" ht="15.75" x14ac:dyDescent="0.2">
      <c r="B1141" s="251"/>
      <c r="C1141" s="251"/>
      <c r="D1141" s="293"/>
      <c r="E1141" s="292"/>
      <c r="F1141" s="103"/>
      <c r="G1141" s="103"/>
      <c r="H1141" s="103"/>
      <c r="I1141" s="272"/>
      <c r="J1141" s="272"/>
      <c r="K1141" s="273"/>
      <c r="L1141" s="272"/>
      <c r="M1141" s="272"/>
      <c r="N1141" s="273"/>
      <c r="O1141" s="272"/>
      <c r="P1141" s="259"/>
      <c r="Q1141" s="273"/>
      <c r="R1141" s="256"/>
      <c r="S1141" s="251"/>
      <c r="T1141" s="251"/>
      <c r="U1141" s="251"/>
    </row>
    <row r="1142" spans="1:22" ht="15.75" x14ac:dyDescent="0.25">
      <c r="B1142" s="251"/>
      <c r="C1142" s="251"/>
      <c r="D1142" s="276" t="s">
        <v>764</v>
      </c>
      <c r="E1142" s="258"/>
      <c r="F1142" s="259"/>
      <c r="G1142" s="259"/>
      <c r="H1142" s="259">
        <f>SUM(H1139:H1141)</f>
        <v>150000000</v>
      </c>
      <c r="I1142" s="272"/>
      <c r="J1142" s="272"/>
      <c r="K1142" s="261" t="e">
        <f>SUM(#REF!)</f>
        <v>#REF!</v>
      </c>
      <c r="L1142" s="272"/>
      <c r="M1142" s="272"/>
      <c r="N1142" s="261" t="e">
        <f>SUM(#REF!)</f>
        <v>#REF!</v>
      </c>
      <c r="O1142" s="272"/>
      <c r="P1142" s="259"/>
      <c r="Q1142" s="261" t="e">
        <f>SUM(#REF!)</f>
        <v>#REF!</v>
      </c>
      <c r="R1142" s="256" t="e">
        <f>+Q1142+N1142+K1142+H1142</f>
        <v>#REF!</v>
      </c>
      <c r="S1142" s="251"/>
      <c r="T1142" s="251"/>
      <c r="U1142" s="251"/>
    </row>
    <row r="1145" spans="1:22" x14ac:dyDescent="0.2">
      <c r="A1145" s="233">
        <v>94</v>
      </c>
      <c r="B1145" s="233" t="s">
        <v>872</v>
      </c>
    </row>
    <row r="1146" spans="1:22" ht="59.25" customHeight="1" x14ac:dyDescent="0.25">
      <c r="B1146" s="246" t="s">
        <v>479</v>
      </c>
      <c r="C1146" s="246" t="s">
        <v>480</v>
      </c>
      <c r="D1146" s="247" t="s">
        <v>481</v>
      </c>
      <c r="E1146" s="246" t="s">
        <v>482</v>
      </c>
      <c r="F1146" s="248" t="s">
        <v>483</v>
      </c>
      <c r="G1146" s="248" t="s">
        <v>484</v>
      </c>
      <c r="H1146" s="248" t="s">
        <v>485</v>
      </c>
      <c r="I1146" s="249" t="s">
        <v>483</v>
      </c>
      <c r="J1146" s="249" t="s">
        <v>484</v>
      </c>
      <c r="K1146" s="250" t="s">
        <v>485</v>
      </c>
      <c r="L1146" s="249" t="s">
        <v>483</v>
      </c>
      <c r="M1146" s="249" t="s">
        <v>484</v>
      </c>
      <c r="N1146" s="250" t="s">
        <v>485</v>
      </c>
      <c r="O1146" s="249" t="s">
        <v>483</v>
      </c>
      <c r="P1146" s="249" t="s">
        <v>484</v>
      </c>
      <c r="Q1146" s="250" t="s">
        <v>485</v>
      </c>
      <c r="R1146" s="250" t="s">
        <v>233</v>
      </c>
      <c r="S1146" s="246" t="s">
        <v>486</v>
      </c>
      <c r="T1146" s="246" t="s">
        <v>487</v>
      </c>
      <c r="U1146" s="246" t="s">
        <v>488</v>
      </c>
    </row>
    <row r="1147" spans="1:22" ht="45" x14ac:dyDescent="0.2">
      <c r="B1147" s="251"/>
      <c r="C1147" s="251">
        <v>802</v>
      </c>
      <c r="D1147" s="291" t="s">
        <v>872</v>
      </c>
      <c r="E1147" s="292"/>
      <c r="F1147" s="103"/>
      <c r="G1147" s="103"/>
      <c r="H1147" s="103"/>
      <c r="I1147" s="272"/>
      <c r="J1147" s="272"/>
      <c r="K1147" s="273"/>
      <c r="L1147" s="272"/>
      <c r="M1147" s="272"/>
      <c r="N1147" s="273"/>
      <c r="O1147" s="272"/>
      <c r="P1147" s="103">
        <v>157200000</v>
      </c>
      <c r="Q1147" s="273">
        <f>+P1147</f>
        <v>157200000</v>
      </c>
      <c r="R1147" s="256">
        <f>+H1147+K1147+N1147+Q1147</f>
        <v>157200000</v>
      </c>
      <c r="S1147" s="251"/>
      <c r="T1147" s="251"/>
      <c r="U1147" s="257" t="s">
        <v>28</v>
      </c>
      <c r="V1147" s="233" t="s">
        <v>873</v>
      </c>
    </row>
    <row r="1148" spans="1:22" ht="15.75" x14ac:dyDescent="0.2">
      <c r="B1148" s="251"/>
      <c r="C1148" s="251"/>
      <c r="D1148" s="293"/>
      <c r="E1148" s="292"/>
      <c r="F1148" s="103"/>
      <c r="G1148" s="103"/>
      <c r="H1148" s="103"/>
      <c r="I1148" s="272"/>
      <c r="J1148" s="272"/>
      <c r="K1148" s="273"/>
      <c r="L1148" s="272"/>
      <c r="M1148" s="272"/>
      <c r="N1148" s="273"/>
      <c r="O1148" s="272"/>
      <c r="P1148" s="259"/>
      <c r="Q1148" s="273"/>
      <c r="R1148" s="256"/>
      <c r="S1148" s="251"/>
      <c r="T1148" s="251"/>
      <c r="U1148" s="251"/>
    </row>
    <row r="1149" spans="1:22" ht="15.75" x14ac:dyDescent="0.25">
      <c r="B1149" s="251"/>
      <c r="C1149" s="251"/>
      <c r="D1149" s="276" t="s">
        <v>764</v>
      </c>
      <c r="E1149" s="258"/>
      <c r="F1149" s="259"/>
      <c r="G1149" s="259"/>
      <c r="H1149" s="259">
        <f>SUM(H1147:H1148)</f>
        <v>0</v>
      </c>
      <c r="I1149" s="272"/>
      <c r="J1149" s="272"/>
      <c r="K1149" s="261" t="e">
        <f>SUM(#REF!)</f>
        <v>#REF!</v>
      </c>
      <c r="L1149" s="272"/>
      <c r="M1149" s="272"/>
      <c r="N1149" s="261" t="e">
        <f>SUM(#REF!)</f>
        <v>#REF!</v>
      </c>
      <c r="O1149" s="272"/>
      <c r="P1149" s="259"/>
      <c r="Q1149" s="261">
        <f>SUM(Q1147:Q1148)</f>
        <v>157200000</v>
      </c>
      <c r="R1149" s="256" t="e">
        <f>+Q1149+N1149+K1149+H1149</f>
        <v>#REF!</v>
      </c>
      <c r="S1149" s="251"/>
      <c r="T1149" s="251"/>
      <c r="U1149" s="251"/>
    </row>
    <row r="1152" spans="1:22" ht="45" x14ac:dyDescent="0.2">
      <c r="A1152" s="233">
        <v>95</v>
      </c>
      <c r="B1152" s="234" t="s">
        <v>874</v>
      </c>
      <c r="E1152" s="233" t="s">
        <v>875</v>
      </c>
    </row>
    <row r="1153" spans="1:21" ht="59.25" customHeight="1" x14ac:dyDescent="0.25">
      <c r="B1153" s="246" t="s">
        <v>479</v>
      </c>
      <c r="C1153" s="246" t="s">
        <v>480</v>
      </c>
      <c r="D1153" s="247" t="s">
        <v>481</v>
      </c>
      <c r="E1153" s="246" t="s">
        <v>482</v>
      </c>
      <c r="F1153" s="248" t="s">
        <v>483</v>
      </c>
      <c r="G1153" s="248" t="s">
        <v>484</v>
      </c>
      <c r="H1153" s="248" t="s">
        <v>485</v>
      </c>
      <c r="I1153" s="249" t="s">
        <v>483</v>
      </c>
      <c r="J1153" s="249" t="s">
        <v>484</v>
      </c>
      <c r="K1153" s="250" t="s">
        <v>485</v>
      </c>
      <c r="L1153" s="249" t="s">
        <v>483</v>
      </c>
      <c r="M1153" s="249" t="s">
        <v>484</v>
      </c>
      <c r="N1153" s="250" t="s">
        <v>485</v>
      </c>
      <c r="O1153" s="249" t="s">
        <v>483</v>
      </c>
      <c r="P1153" s="249" t="s">
        <v>484</v>
      </c>
      <c r="Q1153" s="250" t="s">
        <v>485</v>
      </c>
      <c r="R1153" s="250" t="s">
        <v>233</v>
      </c>
      <c r="S1153" s="246" t="s">
        <v>486</v>
      </c>
      <c r="T1153" s="246" t="s">
        <v>487</v>
      </c>
      <c r="U1153" s="246" t="s">
        <v>488</v>
      </c>
    </row>
    <row r="1154" spans="1:21" x14ac:dyDescent="0.2">
      <c r="B1154" s="251"/>
      <c r="C1154" s="251">
        <v>362</v>
      </c>
      <c r="D1154" s="291" t="s">
        <v>874</v>
      </c>
      <c r="E1154" s="258"/>
      <c r="F1154" s="259"/>
      <c r="G1154" s="259"/>
      <c r="H1154" s="259">
        <v>1542586478</v>
      </c>
      <c r="I1154" s="272"/>
      <c r="J1154" s="272"/>
      <c r="K1154" s="273"/>
      <c r="L1154" s="272"/>
      <c r="M1154" s="272"/>
      <c r="N1154" s="273"/>
      <c r="O1154" s="272"/>
      <c r="P1154" s="259"/>
      <c r="Q1154" s="273"/>
      <c r="R1154" s="256"/>
      <c r="S1154" s="251"/>
      <c r="T1154" s="257" t="s">
        <v>727</v>
      </c>
      <c r="U1154" s="257" t="s">
        <v>37</v>
      </c>
    </row>
    <row r="1155" spans="1:21" x14ac:dyDescent="0.2">
      <c r="B1155" s="251"/>
      <c r="C1155" s="251"/>
      <c r="D1155" s="252"/>
      <c r="E1155" s="258"/>
      <c r="F1155" s="259"/>
      <c r="G1155" s="259"/>
      <c r="H1155" s="259"/>
      <c r="I1155" s="272"/>
      <c r="J1155" s="272"/>
      <c r="K1155" s="273"/>
      <c r="L1155" s="272"/>
      <c r="M1155" s="272"/>
      <c r="N1155" s="273"/>
      <c r="O1155" s="272"/>
      <c r="P1155" s="259"/>
      <c r="Q1155" s="273"/>
      <c r="R1155" s="256"/>
      <c r="S1155" s="251"/>
      <c r="T1155" s="251"/>
      <c r="U1155" s="251"/>
    </row>
    <row r="1156" spans="1:21" x14ac:dyDescent="0.2">
      <c r="B1156" s="251"/>
      <c r="C1156" s="251"/>
      <c r="D1156" s="252"/>
      <c r="E1156" s="258"/>
      <c r="F1156" s="259"/>
      <c r="G1156" s="259"/>
      <c r="H1156" s="259">
        <f>SUM(H1154:H1155)</f>
        <v>1542586478</v>
      </c>
      <c r="I1156" s="272"/>
      <c r="J1156" s="272"/>
      <c r="K1156" s="261">
        <f>SUM(K1154:K1155)</f>
        <v>0</v>
      </c>
      <c r="L1156" s="272"/>
      <c r="M1156" s="272"/>
      <c r="N1156" s="261">
        <f>SUM(N1154:N1155)</f>
        <v>0</v>
      </c>
      <c r="O1156" s="272"/>
      <c r="P1156" s="259"/>
      <c r="Q1156" s="261">
        <f>SUM(Q1154:Q1155)</f>
        <v>0</v>
      </c>
      <c r="R1156" s="256">
        <f>+Q1156+N1156+K1156+H1156</f>
        <v>1542586478</v>
      </c>
      <c r="S1156" s="251"/>
      <c r="T1156" s="251"/>
      <c r="U1156" s="251"/>
    </row>
    <row r="1161" spans="1:21" x14ac:dyDescent="0.2">
      <c r="A1161" s="233">
        <v>96</v>
      </c>
      <c r="B1161" s="233" t="s">
        <v>876</v>
      </c>
      <c r="F1161" s="340" t="s">
        <v>737</v>
      </c>
    </row>
    <row r="1162" spans="1:21" ht="59.25" customHeight="1" x14ac:dyDescent="0.25">
      <c r="B1162" s="246" t="s">
        <v>479</v>
      </c>
      <c r="C1162" s="246" t="s">
        <v>480</v>
      </c>
      <c r="D1162" s="247" t="s">
        <v>481</v>
      </c>
      <c r="E1162" s="246" t="s">
        <v>482</v>
      </c>
      <c r="F1162" s="248" t="s">
        <v>483</v>
      </c>
      <c r="G1162" s="248" t="s">
        <v>484</v>
      </c>
      <c r="H1162" s="248" t="s">
        <v>485</v>
      </c>
      <c r="I1162" s="249" t="s">
        <v>483</v>
      </c>
      <c r="J1162" s="249" t="s">
        <v>484</v>
      </c>
      <c r="K1162" s="250" t="s">
        <v>485</v>
      </c>
      <c r="L1162" s="249" t="s">
        <v>483</v>
      </c>
      <c r="M1162" s="249" t="s">
        <v>484</v>
      </c>
      <c r="N1162" s="250" t="s">
        <v>485</v>
      </c>
      <c r="O1162" s="249" t="s">
        <v>483</v>
      </c>
      <c r="P1162" s="249" t="s">
        <v>484</v>
      </c>
      <c r="Q1162" s="250" t="s">
        <v>485</v>
      </c>
      <c r="R1162" s="250" t="s">
        <v>233</v>
      </c>
      <c r="S1162" s="246" t="s">
        <v>486</v>
      </c>
      <c r="T1162" s="246" t="s">
        <v>487</v>
      </c>
      <c r="U1162" s="246" t="s">
        <v>488</v>
      </c>
    </row>
    <row r="1163" spans="1:21" ht="30" x14ac:dyDescent="0.2">
      <c r="B1163" s="251"/>
      <c r="C1163" s="251">
        <v>368</v>
      </c>
      <c r="D1163" s="291" t="s">
        <v>876</v>
      </c>
      <c r="E1163" s="258"/>
      <c r="F1163" s="259"/>
      <c r="G1163" s="259"/>
      <c r="H1163" s="103">
        <v>129000000</v>
      </c>
      <c r="I1163" s="272"/>
      <c r="J1163" s="272"/>
      <c r="K1163" s="273"/>
      <c r="L1163" s="272"/>
      <c r="M1163" s="272"/>
      <c r="N1163" s="273"/>
      <c r="O1163" s="272"/>
      <c r="P1163" s="259"/>
      <c r="Q1163" s="273"/>
      <c r="R1163" s="256"/>
      <c r="S1163" s="251"/>
      <c r="T1163" s="341"/>
      <c r="U1163" s="341"/>
    </row>
    <row r="1164" spans="1:21" x14ac:dyDescent="0.2">
      <c r="B1164" s="251"/>
      <c r="C1164" s="251"/>
      <c r="D1164" s="252"/>
      <c r="E1164" s="258"/>
      <c r="F1164" s="259"/>
      <c r="G1164" s="259"/>
      <c r="H1164" s="259"/>
      <c r="I1164" s="272"/>
      <c r="J1164" s="272"/>
      <c r="K1164" s="273"/>
      <c r="L1164" s="272"/>
      <c r="M1164" s="272"/>
      <c r="N1164" s="273"/>
      <c r="O1164" s="272"/>
      <c r="P1164" s="259"/>
      <c r="Q1164" s="273"/>
      <c r="R1164" s="256"/>
      <c r="S1164" s="251"/>
      <c r="T1164" s="251"/>
      <c r="U1164" s="251"/>
    </row>
    <row r="1165" spans="1:21" x14ac:dyDescent="0.2">
      <c r="B1165" s="251"/>
      <c r="C1165" s="251"/>
      <c r="D1165" s="252"/>
      <c r="E1165" s="258"/>
      <c r="F1165" s="259"/>
      <c r="G1165" s="259"/>
      <c r="H1165" s="259"/>
      <c r="I1165" s="272"/>
      <c r="J1165" s="272"/>
      <c r="K1165" s="273"/>
      <c r="L1165" s="272"/>
      <c r="M1165" s="272"/>
      <c r="N1165" s="273"/>
      <c r="O1165" s="272"/>
      <c r="P1165" s="259"/>
      <c r="Q1165" s="273"/>
      <c r="R1165" s="256">
        <f>+Q1165+N1165+K1165+H1165</f>
        <v>0</v>
      </c>
      <c r="S1165" s="251"/>
      <c r="T1165" s="251"/>
      <c r="U1165" s="251"/>
    </row>
    <row r="1166" spans="1:21" x14ac:dyDescent="0.2">
      <c r="B1166" s="251"/>
      <c r="C1166" s="251"/>
      <c r="D1166" s="252"/>
      <c r="E1166" s="258"/>
      <c r="F1166" s="259"/>
      <c r="G1166" s="259"/>
      <c r="H1166" s="259">
        <f>SUM(H1163:H1165)</f>
        <v>129000000</v>
      </c>
      <c r="I1166" s="272"/>
      <c r="J1166" s="272"/>
      <c r="K1166" s="261">
        <f>SUM(K1163:K1165)</f>
        <v>0</v>
      </c>
      <c r="L1166" s="272"/>
      <c r="M1166" s="272"/>
      <c r="N1166" s="261">
        <f>SUM(N1163:N1165)</f>
        <v>0</v>
      </c>
      <c r="O1166" s="272"/>
      <c r="P1166" s="259"/>
      <c r="Q1166" s="261">
        <f>SUM(Q1163:Q1165)</f>
        <v>0</v>
      </c>
      <c r="R1166" s="256">
        <f>+Q1166+N1166+K1166+H1166</f>
        <v>129000000</v>
      </c>
      <c r="S1166" s="251"/>
      <c r="T1166" s="251"/>
      <c r="U1166" s="251"/>
    </row>
    <row r="1171" spans="1:21" ht="30" x14ac:dyDescent="0.2">
      <c r="A1171" s="233">
        <v>97</v>
      </c>
      <c r="B1171" s="234" t="s">
        <v>877</v>
      </c>
    </row>
    <row r="1172" spans="1:21" ht="59.25" customHeight="1" x14ac:dyDescent="0.25">
      <c r="B1172" s="246" t="s">
        <v>479</v>
      </c>
      <c r="C1172" s="246" t="s">
        <v>480</v>
      </c>
      <c r="D1172" s="247" t="s">
        <v>481</v>
      </c>
      <c r="E1172" s="246" t="s">
        <v>482</v>
      </c>
      <c r="F1172" s="248" t="s">
        <v>483</v>
      </c>
      <c r="G1172" s="248" t="s">
        <v>484</v>
      </c>
      <c r="H1172" s="248" t="s">
        <v>485</v>
      </c>
      <c r="I1172" s="249" t="s">
        <v>483</v>
      </c>
      <c r="J1172" s="249" t="s">
        <v>484</v>
      </c>
      <c r="K1172" s="250" t="s">
        <v>485</v>
      </c>
      <c r="L1172" s="249" t="s">
        <v>483</v>
      </c>
      <c r="M1172" s="249" t="s">
        <v>484</v>
      </c>
      <c r="N1172" s="250" t="s">
        <v>485</v>
      </c>
      <c r="O1172" s="249" t="s">
        <v>483</v>
      </c>
      <c r="P1172" s="249" t="s">
        <v>484</v>
      </c>
      <c r="Q1172" s="250" t="s">
        <v>485</v>
      </c>
      <c r="R1172" s="250" t="s">
        <v>233</v>
      </c>
      <c r="S1172" s="246" t="s">
        <v>486</v>
      </c>
      <c r="T1172" s="246" t="s">
        <v>487</v>
      </c>
      <c r="U1172" s="246" t="s">
        <v>488</v>
      </c>
    </row>
    <row r="1173" spans="1:21" x14ac:dyDescent="0.2">
      <c r="B1173" s="251"/>
      <c r="C1173" s="251">
        <v>364</v>
      </c>
      <c r="D1173" s="291" t="s">
        <v>877</v>
      </c>
      <c r="E1173" s="258"/>
      <c r="F1173" s="259"/>
      <c r="G1173" s="259"/>
      <c r="H1173" s="259">
        <v>200000</v>
      </c>
      <c r="I1173" s="272"/>
      <c r="J1173" s="272"/>
      <c r="K1173" s="273"/>
      <c r="L1173" s="272"/>
      <c r="M1173" s="272"/>
      <c r="N1173" s="273"/>
      <c r="O1173" s="272"/>
      <c r="P1173" s="259"/>
      <c r="Q1173" s="273"/>
      <c r="R1173" s="256"/>
      <c r="S1173" s="251"/>
      <c r="T1173" s="251"/>
      <c r="U1173" s="251"/>
    </row>
    <row r="1174" spans="1:21" x14ac:dyDescent="0.2">
      <c r="B1174" s="251"/>
      <c r="C1174" s="251"/>
      <c r="D1174" s="291"/>
      <c r="E1174" s="258"/>
      <c r="F1174" s="259"/>
      <c r="G1174" s="259"/>
      <c r="H1174" s="259"/>
      <c r="I1174" s="272"/>
      <c r="J1174" s="272"/>
      <c r="K1174" s="273"/>
      <c r="L1174" s="272"/>
      <c r="M1174" s="272"/>
      <c r="N1174" s="273"/>
      <c r="O1174" s="272"/>
      <c r="P1174" s="259"/>
      <c r="Q1174" s="273"/>
      <c r="R1174" s="256"/>
      <c r="S1174" s="251"/>
      <c r="T1174" s="251"/>
      <c r="U1174" s="251"/>
    </row>
    <row r="1175" spans="1:21" x14ac:dyDescent="0.2">
      <c r="B1175" s="251"/>
      <c r="C1175" s="251"/>
      <c r="D1175" s="252"/>
      <c r="E1175" s="258"/>
      <c r="F1175" s="259"/>
      <c r="G1175" s="259"/>
      <c r="H1175" s="259">
        <f>SUM(H1173:H1174)</f>
        <v>200000</v>
      </c>
      <c r="I1175" s="272"/>
      <c r="J1175" s="272"/>
      <c r="K1175" s="261" t="e">
        <f>SUM(#REF!)</f>
        <v>#REF!</v>
      </c>
      <c r="L1175" s="272"/>
      <c r="M1175" s="272"/>
      <c r="N1175" s="261" t="e">
        <f>SUM(#REF!)</f>
        <v>#REF!</v>
      </c>
      <c r="O1175" s="272"/>
      <c r="P1175" s="259"/>
      <c r="Q1175" s="261" t="e">
        <f>SUM(#REF!)</f>
        <v>#REF!</v>
      </c>
      <c r="R1175" s="256" t="e">
        <f>+Q1175+N1175+K1175+H1175</f>
        <v>#REF!</v>
      </c>
      <c r="S1175" s="251"/>
      <c r="T1175" s="251"/>
      <c r="U1175" s="251"/>
    </row>
    <row r="1180" spans="1:21" x14ac:dyDescent="0.2">
      <c r="A1180" s="233">
        <v>98</v>
      </c>
      <c r="B1180" s="233" t="s">
        <v>878</v>
      </c>
    </row>
    <row r="1181" spans="1:21" ht="59.25" customHeight="1" x14ac:dyDescent="0.25">
      <c r="B1181" s="246" t="s">
        <v>479</v>
      </c>
      <c r="C1181" s="246" t="s">
        <v>480</v>
      </c>
      <c r="D1181" s="247" t="s">
        <v>481</v>
      </c>
      <c r="E1181" s="246" t="s">
        <v>482</v>
      </c>
      <c r="F1181" s="248" t="s">
        <v>483</v>
      </c>
      <c r="G1181" s="248" t="s">
        <v>484</v>
      </c>
      <c r="H1181" s="248" t="s">
        <v>485</v>
      </c>
      <c r="I1181" s="249" t="s">
        <v>483</v>
      </c>
      <c r="J1181" s="249" t="s">
        <v>484</v>
      </c>
      <c r="K1181" s="250" t="s">
        <v>485</v>
      </c>
      <c r="L1181" s="249" t="s">
        <v>483</v>
      </c>
      <c r="M1181" s="249" t="s">
        <v>484</v>
      </c>
      <c r="N1181" s="250" t="s">
        <v>485</v>
      </c>
      <c r="O1181" s="249" t="s">
        <v>483</v>
      </c>
      <c r="P1181" s="249" t="s">
        <v>484</v>
      </c>
      <c r="Q1181" s="250" t="s">
        <v>485</v>
      </c>
      <c r="R1181" s="250" t="s">
        <v>233</v>
      </c>
      <c r="S1181" s="246" t="s">
        <v>486</v>
      </c>
      <c r="T1181" s="246" t="s">
        <v>487</v>
      </c>
      <c r="U1181" s="246" t="s">
        <v>488</v>
      </c>
    </row>
    <row r="1182" spans="1:21" x14ac:dyDescent="0.2">
      <c r="B1182" s="251"/>
      <c r="C1182" s="251">
        <v>364</v>
      </c>
      <c r="D1182" s="291" t="s">
        <v>879</v>
      </c>
      <c r="E1182" s="258"/>
      <c r="F1182" s="259"/>
      <c r="G1182" s="259"/>
      <c r="H1182" s="259">
        <v>120000</v>
      </c>
      <c r="I1182" s="272"/>
      <c r="J1182" s="272"/>
      <c r="K1182" s="273"/>
      <c r="L1182" s="272"/>
      <c r="M1182" s="272"/>
      <c r="N1182" s="273"/>
      <c r="O1182" s="272"/>
      <c r="P1182" s="259"/>
      <c r="Q1182" s="273"/>
      <c r="R1182" s="256"/>
      <c r="S1182" s="251"/>
      <c r="T1182" s="251"/>
      <c r="U1182" s="251"/>
    </row>
    <row r="1183" spans="1:21" x14ac:dyDescent="0.2">
      <c r="B1183" s="251"/>
      <c r="C1183" s="251"/>
      <c r="D1183" s="252"/>
      <c r="E1183" s="258"/>
      <c r="F1183" s="259"/>
      <c r="G1183" s="259"/>
      <c r="H1183" s="259">
        <f>SUM(H1182:H1182)</f>
        <v>120000</v>
      </c>
      <c r="I1183" s="272"/>
      <c r="J1183" s="272"/>
      <c r="K1183" s="261" t="e">
        <f>SUM(#REF!)</f>
        <v>#REF!</v>
      </c>
      <c r="L1183" s="272"/>
      <c r="M1183" s="272"/>
      <c r="N1183" s="261" t="e">
        <f>SUM(#REF!)</f>
        <v>#REF!</v>
      </c>
      <c r="O1183" s="272"/>
      <c r="P1183" s="259"/>
      <c r="Q1183" s="261" t="e">
        <f>SUM(#REF!)</f>
        <v>#REF!</v>
      </c>
      <c r="R1183" s="256" t="e">
        <f>+Q1183+N1183+K1183+H1183</f>
        <v>#REF!</v>
      </c>
      <c r="S1183" s="251"/>
      <c r="T1183" s="251"/>
      <c r="U1183" s="251"/>
    </row>
    <row r="1187" spans="1:21" x14ac:dyDescent="0.2">
      <c r="A1187" s="233">
        <v>99</v>
      </c>
      <c r="B1187" s="233" t="s">
        <v>733</v>
      </c>
      <c r="D1187" s="234" t="s">
        <v>880</v>
      </c>
    </row>
    <row r="1188" spans="1:21" ht="59.25" customHeight="1" x14ac:dyDescent="0.25">
      <c r="B1188" s="246" t="s">
        <v>479</v>
      </c>
      <c r="C1188" s="246" t="s">
        <v>480</v>
      </c>
      <c r="D1188" s="247" t="s">
        <v>481</v>
      </c>
      <c r="E1188" s="246" t="s">
        <v>482</v>
      </c>
      <c r="F1188" s="248" t="s">
        <v>483</v>
      </c>
      <c r="G1188" s="248" t="s">
        <v>484</v>
      </c>
      <c r="H1188" s="248" t="s">
        <v>485</v>
      </c>
      <c r="I1188" s="249" t="s">
        <v>483</v>
      </c>
      <c r="J1188" s="249" t="s">
        <v>484</v>
      </c>
      <c r="K1188" s="250" t="s">
        <v>485</v>
      </c>
      <c r="L1188" s="249" t="s">
        <v>483</v>
      </c>
      <c r="M1188" s="249" t="s">
        <v>484</v>
      </c>
      <c r="N1188" s="250" t="s">
        <v>485</v>
      </c>
      <c r="O1188" s="249" t="s">
        <v>483</v>
      </c>
      <c r="P1188" s="249" t="s">
        <v>484</v>
      </c>
      <c r="Q1188" s="250" t="s">
        <v>485</v>
      </c>
      <c r="R1188" s="250" t="s">
        <v>233</v>
      </c>
      <c r="S1188" s="246" t="s">
        <v>486</v>
      </c>
      <c r="T1188" s="246" t="s">
        <v>487</v>
      </c>
      <c r="U1188" s="246" t="s">
        <v>488</v>
      </c>
    </row>
    <row r="1189" spans="1:21" x14ac:dyDescent="0.2">
      <c r="B1189" s="251"/>
      <c r="C1189" s="251">
        <v>366</v>
      </c>
      <c r="D1189" s="291" t="s">
        <v>733</v>
      </c>
      <c r="E1189" s="258"/>
      <c r="F1189" s="259"/>
      <c r="G1189" s="259"/>
      <c r="H1189" s="259">
        <v>16000000</v>
      </c>
      <c r="I1189" s="272"/>
      <c r="J1189" s="272"/>
      <c r="K1189" s="273"/>
      <c r="L1189" s="272"/>
      <c r="M1189" s="272"/>
      <c r="N1189" s="273"/>
      <c r="O1189" s="272"/>
      <c r="P1189" s="259"/>
      <c r="Q1189" s="273"/>
      <c r="R1189" s="256"/>
      <c r="S1189" s="251"/>
      <c r="T1189" s="257" t="s">
        <v>734</v>
      </c>
      <c r="U1189" s="257" t="s">
        <v>37</v>
      </c>
    </row>
    <row r="1190" spans="1:21" ht="30" x14ac:dyDescent="0.2">
      <c r="B1190" s="251"/>
      <c r="C1190" s="251">
        <v>368</v>
      </c>
      <c r="D1190" s="291" t="s">
        <v>881</v>
      </c>
      <c r="E1190" s="258"/>
      <c r="F1190" s="259"/>
      <c r="G1190" s="259"/>
      <c r="H1190" s="259">
        <v>40000000</v>
      </c>
      <c r="I1190" s="272"/>
      <c r="J1190" s="272"/>
      <c r="K1190" s="273"/>
      <c r="L1190" s="272"/>
      <c r="M1190" s="272"/>
      <c r="N1190" s="273"/>
      <c r="O1190" s="272"/>
      <c r="P1190" s="259"/>
      <c r="Q1190" s="273"/>
      <c r="R1190" s="256"/>
      <c r="S1190" s="251"/>
      <c r="T1190" s="251"/>
      <c r="U1190" s="251"/>
    </row>
    <row r="1191" spans="1:21" x14ac:dyDescent="0.2">
      <c r="B1191" s="251"/>
      <c r="C1191" s="251">
        <v>368</v>
      </c>
      <c r="D1191" s="291" t="s">
        <v>882</v>
      </c>
      <c r="E1191" s="258"/>
      <c r="F1191" s="259"/>
      <c r="G1191" s="259"/>
      <c r="H1191" s="259">
        <v>50000000</v>
      </c>
      <c r="I1191" s="272"/>
      <c r="J1191" s="272"/>
      <c r="K1191" s="273"/>
      <c r="L1191" s="272"/>
      <c r="M1191" s="272"/>
      <c r="N1191" s="273"/>
      <c r="O1191" s="272"/>
      <c r="P1191" s="259"/>
      <c r="Q1191" s="273"/>
      <c r="R1191" s="256"/>
      <c r="S1191" s="251"/>
      <c r="T1191" s="251"/>
      <c r="U1191" s="251"/>
    </row>
    <row r="1192" spans="1:21" ht="30" x14ac:dyDescent="0.2">
      <c r="B1192" s="251"/>
      <c r="C1192" s="251">
        <v>368</v>
      </c>
      <c r="D1192" s="291" t="s">
        <v>876</v>
      </c>
      <c r="E1192" s="258"/>
      <c r="F1192" s="259"/>
      <c r="G1192" s="259"/>
      <c r="H1192" s="259">
        <v>30000000</v>
      </c>
      <c r="I1192" s="272"/>
      <c r="J1192" s="272"/>
      <c r="K1192" s="273"/>
      <c r="L1192" s="272"/>
      <c r="M1192" s="272"/>
      <c r="N1192" s="273"/>
      <c r="O1192" s="272"/>
      <c r="P1192" s="259"/>
      <c r="Q1192" s="273"/>
      <c r="R1192" s="256">
        <f>+Q1192+N1192+K1192+H1192</f>
        <v>30000000</v>
      </c>
      <c r="S1192" s="251"/>
      <c r="T1192" s="251"/>
      <c r="U1192" s="251"/>
    </row>
    <row r="1193" spans="1:21" x14ac:dyDescent="0.2">
      <c r="B1193" s="251"/>
      <c r="C1193" s="251">
        <v>364</v>
      </c>
      <c r="D1193" s="291" t="s">
        <v>883</v>
      </c>
      <c r="E1193" s="258"/>
      <c r="F1193" s="259"/>
      <c r="G1193" s="259"/>
      <c r="H1193" s="259">
        <v>139242299</v>
      </c>
      <c r="I1193" s="272"/>
      <c r="J1193" s="272"/>
      <c r="K1193" s="273"/>
      <c r="L1193" s="272"/>
      <c r="M1193" s="272"/>
      <c r="N1193" s="273"/>
      <c r="O1193" s="272"/>
      <c r="P1193" s="259"/>
      <c r="Q1193" s="273"/>
      <c r="R1193" s="256"/>
      <c r="S1193" s="251"/>
      <c r="T1193" s="251"/>
      <c r="U1193" s="251"/>
    </row>
    <row r="1194" spans="1:21" x14ac:dyDescent="0.2">
      <c r="B1194" s="251"/>
      <c r="C1194" s="251">
        <v>364</v>
      </c>
      <c r="D1194" s="291" t="s">
        <v>884</v>
      </c>
      <c r="E1194" s="258"/>
      <c r="F1194" s="259"/>
      <c r="G1194" s="259"/>
      <c r="H1194" s="259">
        <f>1450000-200000</f>
        <v>1250000</v>
      </c>
      <c r="I1194" s="272"/>
      <c r="J1194" s="272"/>
      <c r="K1194" s="273"/>
      <c r="L1194" s="272"/>
      <c r="M1194" s="272"/>
      <c r="N1194" s="273"/>
      <c r="O1194" s="272"/>
      <c r="P1194" s="259"/>
      <c r="Q1194" s="273"/>
      <c r="R1194" s="256"/>
      <c r="S1194" s="251"/>
      <c r="T1194" s="251"/>
      <c r="U1194" s="251"/>
    </row>
    <row r="1195" spans="1:21" x14ac:dyDescent="0.2">
      <c r="B1195" s="251"/>
      <c r="C1195" s="251">
        <v>364</v>
      </c>
      <c r="D1195" s="291" t="s">
        <v>879</v>
      </c>
      <c r="E1195" s="258"/>
      <c r="F1195" s="259"/>
      <c r="G1195" s="259"/>
      <c r="H1195" s="259">
        <f>1320000-120000</f>
        <v>1200000</v>
      </c>
      <c r="I1195" s="272"/>
      <c r="J1195" s="272"/>
      <c r="K1195" s="273"/>
      <c r="L1195" s="272"/>
      <c r="M1195" s="272"/>
      <c r="N1195" s="273"/>
      <c r="O1195" s="272"/>
      <c r="P1195" s="259"/>
      <c r="Q1195" s="273"/>
      <c r="R1195" s="256"/>
      <c r="S1195" s="251"/>
      <c r="T1195" s="251"/>
      <c r="U1195" s="251"/>
    </row>
    <row r="1196" spans="1:21" x14ac:dyDescent="0.2">
      <c r="B1196" s="251"/>
      <c r="C1196" s="251"/>
      <c r="D1196" s="291"/>
      <c r="E1196" s="258"/>
      <c r="F1196" s="259"/>
      <c r="G1196" s="259"/>
      <c r="H1196" s="259"/>
      <c r="I1196" s="272"/>
      <c r="J1196" s="272"/>
      <c r="K1196" s="273"/>
      <c r="L1196" s="272"/>
      <c r="M1196" s="272"/>
      <c r="N1196" s="273"/>
      <c r="O1196" s="272"/>
      <c r="P1196" s="259"/>
      <c r="Q1196" s="273"/>
      <c r="R1196" s="256"/>
      <c r="S1196" s="251"/>
      <c r="T1196" s="251"/>
      <c r="U1196" s="251"/>
    </row>
    <row r="1197" spans="1:21" x14ac:dyDescent="0.2">
      <c r="B1197" s="251"/>
      <c r="C1197" s="251"/>
      <c r="D1197" s="291"/>
      <c r="E1197" s="258"/>
      <c r="F1197" s="259"/>
      <c r="G1197" s="259"/>
      <c r="H1197" s="259"/>
      <c r="I1197" s="272"/>
      <c r="J1197" s="272"/>
      <c r="K1197" s="273"/>
      <c r="L1197" s="272"/>
      <c r="M1197" s="272"/>
      <c r="N1197" s="273"/>
      <c r="O1197" s="272"/>
      <c r="P1197" s="259"/>
      <c r="Q1197" s="273"/>
      <c r="R1197" s="256"/>
      <c r="S1197" s="251"/>
      <c r="T1197" s="251"/>
      <c r="U1197" s="251"/>
    </row>
    <row r="1198" spans="1:21" x14ac:dyDescent="0.2">
      <c r="B1198" s="251"/>
      <c r="C1198" s="251"/>
      <c r="D1198" s="291"/>
      <c r="E1198" s="258"/>
      <c r="F1198" s="259"/>
      <c r="G1198" s="259"/>
      <c r="H1198" s="259"/>
      <c r="I1198" s="272"/>
      <c r="J1198" s="272"/>
      <c r="K1198" s="273"/>
      <c r="L1198" s="272"/>
      <c r="M1198" s="272"/>
      <c r="N1198" s="273"/>
      <c r="O1198" s="272"/>
      <c r="P1198" s="259"/>
      <c r="Q1198" s="273"/>
      <c r="R1198" s="256"/>
      <c r="S1198" s="251"/>
      <c r="T1198" s="251"/>
      <c r="U1198" s="251"/>
    </row>
    <row r="1199" spans="1:21" x14ac:dyDescent="0.2">
      <c r="B1199" s="251"/>
      <c r="C1199" s="251"/>
      <c r="D1199" s="252"/>
      <c r="E1199" s="258"/>
      <c r="F1199" s="259"/>
      <c r="G1199" s="259"/>
      <c r="H1199" s="259">
        <f>SUM(H1189:H1198)</f>
        <v>277692299</v>
      </c>
      <c r="I1199" s="272"/>
      <c r="J1199" s="272"/>
      <c r="K1199" s="261">
        <f>SUM(K1189:K1192)</f>
        <v>0</v>
      </c>
      <c r="L1199" s="272"/>
      <c r="M1199" s="272"/>
      <c r="N1199" s="261">
        <f>SUM(N1189:N1192)</f>
        <v>0</v>
      </c>
      <c r="O1199" s="272"/>
      <c r="P1199" s="259"/>
      <c r="Q1199" s="261">
        <f>SUM(Q1189:Q1192)</f>
        <v>0</v>
      </c>
      <c r="R1199" s="256">
        <f>+Q1199+N1199+K1199+H1199</f>
        <v>277692299</v>
      </c>
      <c r="S1199" s="251"/>
      <c r="T1199" s="251"/>
      <c r="U1199" s="251"/>
    </row>
    <row r="1203" spans="1:21" x14ac:dyDescent="0.2">
      <c r="A1203" s="233">
        <v>100</v>
      </c>
      <c r="B1203" s="233" t="s">
        <v>731</v>
      </c>
      <c r="D1203" s="234" t="s">
        <v>518</v>
      </c>
    </row>
    <row r="1204" spans="1:21" ht="59.25" customHeight="1" x14ac:dyDescent="0.25">
      <c r="B1204" s="246" t="s">
        <v>479</v>
      </c>
      <c r="C1204" s="246" t="s">
        <v>480</v>
      </c>
      <c r="D1204" s="247" t="s">
        <v>481</v>
      </c>
      <c r="E1204" s="246" t="s">
        <v>482</v>
      </c>
      <c r="F1204" s="248" t="s">
        <v>483</v>
      </c>
      <c r="G1204" s="248" t="s">
        <v>484</v>
      </c>
      <c r="H1204" s="248" t="s">
        <v>485</v>
      </c>
      <c r="I1204" s="249" t="s">
        <v>483</v>
      </c>
      <c r="J1204" s="249" t="s">
        <v>484</v>
      </c>
      <c r="K1204" s="250" t="s">
        <v>485</v>
      </c>
      <c r="L1204" s="249" t="s">
        <v>483</v>
      </c>
      <c r="M1204" s="249" t="s">
        <v>484</v>
      </c>
      <c r="N1204" s="250" t="s">
        <v>485</v>
      </c>
      <c r="O1204" s="249" t="s">
        <v>483</v>
      </c>
      <c r="P1204" s="249" t="s">
        <v>484</v>
      </c>
      <c r="Q1204" s="250" t="s">
        <v>485</v>
      </c>
      <c r="R1204" s="250" t="s">
        <v>233</v>
      </c>
      <c r="S1204" s="246" t="s">
        <v>486</v>
      </c>
      <c r="T1204" s="246" t="s">
        <v>487</v>
      </c>
      <c r="U1204" s="246" t="s">
        <v>488</v>
      </c>
    </row>
    <row r="1205" spans="1:21" x14ac:dyDescent="0.2">
      <c r="B1205" s="251"/>
      <c r="C1205" s="251">
        <v>362</v>
      </c>
      <c r="D1205" s="291" t="s">
        <v>731</v>
      </c>
      <c r="E1205" s="258"/>
      <c r="F1205" s="259">
        <v>1</v>
      </c>
      <c r="G1205" s="259"/>
      <c r="H1205" s="259"/>
      <c r="I1205" s="272"/>
      <c r="J1205" s="272"/>
      <c r="K1205" s="273"/>
      <c r="L1205" s="272"/>
      <c r="M1205" s="272"/>
      <c r="N1205" s="273"/>
      <c r="O1205" s="272"/>
      <c r="P1205" s="259"/>
      <c r="Q1205" s="273"/>
      <c r="R1205" s="256"/>
      <c r="S1205" s="251"/>
      <c r="T1205" s="257" t="s">
        <v>734</v>
      </c>
      <c r="U1205" s="257" t="s">
        <v>37</v>
      </c>
    </row>
    <row r="1206" spans="1:21" x14ac:dyDescent="0.2">
      <c r="B1206" s="251"/>
      <c r="C1206" s="251"/>
      <c r="D1206" s="291"/>
      <c r="E1206" s="258"/>
      <c r="F1206" s="259"/>
      <c r="G1206" s="259"/>
      <c r="H1206" s="259"/>
      <c r="I1206" s="272"/>
      <c r="J1206" s="272"/>
      <c r="K1206" s="273"/>
      <c r="L1206" s="272"/>
      <c r="M1206" s="272"/>
      <c r="N1206" s="273"/>
      <c r="O1206" s="272"/>
      <c r="P1206" s="259"/>
      <c r="Q1206" s="273"/>
      <c r="R1206" s="256"/>
      <c r="S1206" s="251"/>
      <c r="T1206" s="251"/>
      <c r="U1206" s="251"/>
    </row>
    <row r="1207" spans="1:21" x14ac:dyDescent="0.2">
      <c r="B1207" s="251"/>
      <c r="C1207" s="251"/>
      <c r="D1207" s="252"/>
      <c r="E1207" s="258"/>
      <c r="F1207" s="259"/>
      <c r="G1207" s="259"/>
      <c r="H1207" s="259">
        <f>SUM(H1205:H1206)</f>
        <v>0</v>
      </c>
      <c r="I1207" s="272"/>
      <c r="J1207" s="272"/>
      <c r="K1207" s="261">
        <f>SUM(K1205:K1205)</f>
        <v>0</v>
      </c>
      <c r="L1207" s="272"/>
      <c r="M1207" s="272"/>
      <c r="N1207" s="261">
        <f>SUM(N1205:N1205)</f>
        <v>0</v>
      </c>
      <c r="O1207" s="272"/>
      <c r="P1207" s="259"/>
      <c r="Q1207" s="261">
        <f>SUM(Q1205:Q1205)</f>
        <v>0</v>
      </c>
      <c r="R1207" s="256">
        <f>+Q1207+N1207+K1207+H1207</f>
        <v>0</v>
      </c>
      <c r="S1207" s="251"/>
      <c r="T1207" s="251"/>
      <c r="U1207" s="251"/>
    </row>
    <row r="1209" spans="1:21" x14ac:dyDescent="0.2">
      <c r="A1209" s="233">
        <v>101</v>
      </c>
      <c r="B1209" s="233" t="s">
        <v>729</v>
      </c>
      <c r="D1209" s="234" t="s">
        <v>729</v>
      </c>
    </row>
    <row r="1210" spans="1:21" ht="59.25" customHeight="1" x14ac:dyDescent="0.25">
      <c r="B1210" s="246" t="s">
        <v>479</v>
      </c>
      <c r="C1210" s="246" t="s">
        <v>480</v>
      </c>
      <c r="D1210" s="247" t="s">
        <v>481</v>
      </c>
      <c r="E1210" s="246" t="s">
        <v>482</v>
      </c>
      <c r="F1210" s="248" t="s">
        <v>483</v>
      </c>
      <c r="G1210" s="248" t="s">
        <v>484</v>
      </c>
      <c r="H1210" s="248" t="s">
        <v>485</v>
      </c>
      <c r="I1210" s="249" t="s">
        <v>483</v>
      </c>
      <c r="J1210" s="249" t="s">
        <v>484</v>
      </c>
      <c r="K1210" s="250" t="s">
        <v>485</v>
      </c>
      <c r="L1210" s="249" t="s">
        <v>483</v>
      </c>
      <c r="M1210" s="249" t="s">
        <v>484</v>
      </c>
      <c r="N1210" s="250" t="s">
        <v>485</v>
      </c>
      <c r="O1210" s="249" t="s">
        <v>483</v>
      </c>
      <c r="P1210" s="249" t="s">
        <v>484</v>
      </c>
      <c r="Q1210" s="250" t="s">
        <v>485</v>
      </c>
      <c r="R1210" s="250" t="s">
        <v>233</v>
      </c>
      <c r="S1210" s="246" t="s">
        <v>486</v>
      </c>
      <c r="T1210" s="246" t="s">
        <v>487</v>
      </c>
      <c r="U1210" s="246" t="s">
        <v>488</v>
      </c>
    </row>
    <row r="1211" spans="1:21" x14ac:dyDescent="0.2">
      <c r="B1211" s="251"/>
      <c r="C1211" s="251">
        <v>363</v>
      </c>
      <c r="D1211" s="291" t="s">
        <v>729</v>
      </c>
      <c r="E1211" s="258"/>
      <c r="F1211" s="259">
        <v>1</v>
      </c>
      <c r="G1211" s="259"/>
      <c r="H1211" s="259"/>
      <c r="I1211" s="272"/>
      <c r="J1211" s="272"/>
      <c r="K1211" s="273"/>
      <c r="L1211" s="272"/>
      <c r="M1211" s="272"/>
      <c r="N1211" s="273"/>
      <c r="O1211" s="272"/>
      <c r="P1211" s="259"/>
      <c r="Q1211" s="273"/>
      <c r="R1211" s="256"/>
      <c r="S1211" s="251"/>
      <c r="T1211" s="257" t="s">
        <v>734</v>
      </c>
      <c r="U1211" s="257" t="s">
        <v>37</v>
      </c>
    </row>
    <row r="1212" spans="1:21" x14ac:dyDescent="0.2">
      <c r="B1212" s="251"/>
      <c r="C1212" s="251"/>
      <c r="D1212" s="291"/>
      <c r="E1212" s="258"/>
      <c r="F1212" s="259"/>
      <c r="G1212" s="259"/>
      <c r="H1212" s="259"/>
      <c r="I1212" s="272"/>
      <c r="J1212" s="272"/>
      <c r="K1212" s="273"/>
      <c r="L1212" s="272"/>
      <c r="M1212" s="272"/>
      <c r="N1212" s="273"/>
      <c r="O1212" s="272"/>
      <c r="P1212" s="259"/>
      <c r="Q1212" s="273"/>
      <c r="R1212" s="256"/>
      <c r="S1212" s="251"/>
      <c r="T1212" s="251"/>
      <c r="U1212" s="251"/>
    </row>
    <row r="1213" spans="1:21" x14ac:dyDescent="0.2">
      <c r="B1213" s="251"/>
      <c r="C1213" s="251"/>
      <c r="D1213" s="252"/>
      <c r="E1213" s="258"/>
      <c r="F1213" s="259"/>
      <c r="G1213" s="259"/>
      <c r="H1213" s="259">
        <f>SUM(H1211:H1212)</f>
        <v>0</v>
      </c>
      <c r="I1213" s="272"/>
      <c r="J1213" s="272"/>
      <c r="K1213" s="261">
        <f>SUM(K1211:K1211)</f>
        <v>0</v>
      </c>
      <c r="L1213" s="272"/>
      <c r="M1213" s="272"/>
      <c r="N1213" s="261">
        <f>SUM(N1211:N1211)</f>
        <v>0</v>
      </c>
      <c r="O1213" s="272"/>
      <c r="P1213" s="259"/>
      <c r="Q1213" s="261">
        <f>SUM(Q1211:Q1211)</f>
        <v>0</v>
      </c>
      <c r="R1213" s="256">
        <f>+Q1213+N1213+K1213+H1213</f>
        <v>0</v>
      </c>
      <c r="S1213" s="251"/>
      <c r="T1213" s="251"/>
      <c r="U1213" s="251"/>
    </row>
    <row r="1214" spans="1:21" x14ac:dyDescent="0.2">
      <c r="I1214" s="237"/>
    </row>
    <row r="1215" spans="1:21" x14ac:dyDescent="0.2">
      <c r="I1215" s="237"/>
    </row>
    <row r="1216" spans="1:21" x14ac:dyDescent="0.2">
      <c r="I1216" s="237"/>
    </row>
    <row r="1217" spans="1:21" x14ac:dyDescent="0.2">
      <c r="A1217" s="233">
        <v>102</v>
      </c>
      <c r="B1217" s="233" t="s">
        <v>885</v>
      </c>
    </row>
    <row r="1218" spans="1:21" ht="59.25" customHeight="1" x14ac:dyDescent="0.25">
      <c r="B1218" s="246" t="s">
        <v>479</v>
      </c>
      <c r="C1218" s="246" t="s">
        <v>480</v>
      </c>
      <c r="D1218" s="247" t="s">
        <v>481</v>
      </c>
      <c r="E1218" s="246" t="s">
        <v>482</v>
      </c>
      <c r="F1218" s="248" t="s">
        <v>483</v>
      </c>
      <c r="G1218" s="248" t="s">
        <v>484</v>
      </c>
      <c r="H1218" s="248" t="s">
        <v>485</v>
      </c>
      <c r="I1218" s="249" t="s">
        <v>483</v>
      </c>
      <c r="J1218" s="249" t="s">
        <v>484</v>
      </c>
      <c r="K1218" s="250" t="s">
        <v>485</v>
      </c>
      <c r="L1218" s="249" t="s">
        <v>483</v>
      </c>
      <c r="M1218" s="249" t="s">
        <v>484</v>
      </c>
      <c r="N1218" s="250" t="s">
        <v>485</v>
      </c>
      <c r="O1218" s="249" t="s">
        <v>483</v>
      </c>
      <c r="P1218" s="249" t="s">
        <v>484</v>
      </c>
      <c r="Q1218" s="250" t="s">
        <v>485</v>
      </c>
      <c r="R1218" s="250" t="s">
        <v>233</v>
      </c>
      <c r="S1218" s="246" t="s">
        <v>486</v>
      </c>
      <c r="T1218" s="246" t="s">
        <v>487</v>
      </c>
      <c r="U1218" s="246" t="s">
        <v>488</v>
      </c>
    </row>
    <row r="1219" spans="1:21" ht="30" x14ac:dyDescent="0.2">
      <c r="B1219" s="251"/>
      <c r="C1219" s="251">
        <v>340</v>
      </c>
      <c r="D1219" s="291" t="s">
        <v>886</v>
      </c>
      <c r="E1219" s="258"/>
      <c r="F1219" s="259"/>
      <c r="G1219" s="259"/>
      <c r="H1219" s="259">
        <v>20000000</v>
      </c>
      <c r="I1219" s="272"/>
      <c r="J1219" s="272"/>
      <c r="K1219" s="273"/>
      <c r="L1219" s="272"/>
      <c r="M1219" s="272"/>
      <c r="N1219" s="273"/>
      <c r="O1219" s="272"/>
      <c r="P1219" s="259"/>
      <c r="Q1219" s="273"/>
      <c r="R1219" s="256"/>
      <c r="S1219" s="251"/>
      <c r="T1219" s="257" t="s">
        <v>734</v>
      </c>
      <c r="U1219" s="257" t="s">
        <v>37</v>
      </c>
    </row>
    <row r="1220" spans="1:21" ht="45" x14ac:dyDescent="0.2">
      <c r="B1220" s="251"/>
      <c r="C1220" s="251">
        <v>351</v>
      </c>
      <c r="D1220" s="291" t="s">
        <v>887</v>
      </c>
      <c r="E1220" s="258"/>
      <c r="F1220" s="259"/>
      <c r="G1220" s="259"/>
      <c r="H1220" s="259">
        <v>15000000</v>
      </c>
      <c r="I1220" s="272"/>
      <c r="J1220" s="272"/>
      <c r="K1220" s="273"/>
      <c r="L1220" s="272"/>
      <c r="M1220" s="272"/>
      <c r="N1220" s="273"/>
      <c r="O1220" s="272"/>
      <c r="P1220" s="259"/>
      <c r="Q1220" s="273"/>
      <c r="R1220" s="256"/>
      <c r="S1220" s="251"/>
      <c r="T1220" s="257" t="s">
        <v>734</v>
      </c>
      <c r="U1220" s="257" t="s">
        <v>37</v>
      </c>
    </row>
    <row r="1221" spans="1:21" ht="30" x14ac:dyDescent="0.2">
      <c r="B1221" s="251"/>
      <c r="C1221" s="251">
        <v>429</v>
      </c>
      <c r="D1221" s="291" t="s">
        <v>888</v>
      </c>
      <c r="E1221" s="258"/>
      <c r="F1221" s="259"/>
      <c r="G1221" s="259"/>
      <c r="H1221" s="259">
        <v>35000000</v>
      </c>
      <c r="I1221" s="272"/>
      <c r="J1221" s="272"/>
      <c r="K1221" s="273"/>
      <c r="L1221" s="272"/>
      <c r="M1221" s="272"/>
      <c r="N1221" s="273"/>
      <c r="O1221" s="272"/>
      <c r="P1221" s="259"/>
      <c r="Q1221" s="273"/>
      <c r="R1221" s="256"/>
      <c r="S1221" s="251"/>
      <c r="T1221" s="251"/>
      <c r="U1221" s="251"/>
    </row>
    <row r="1222" spans="1:21" x14ac:dyDescent="0.2">
      <c r="B1222" s="251"/>
      <c r="C1222" s="251"/>
      <c r="D1222" s="252"/>
      <c r="E1222" s="258"/>
      <c r="F1222" s="259"/>
      <c r="G1222" s="259"/>
      <c r="H1222" s="259">
        <f>SUM(H1219:H1221)</f>
        <v>70000000</v>
      </c>
      <c r="I1222" s="272"/>
      <c r="J1222" s="272"/>
      <c r="K1222" s="261">
        <f>SUM(K1219:K1219)</f>
        <v>0</v>
      </c>
      <c r="L1222" s="272"/>
      <c r="M1222" s="272"/>
      <c r="N1222" s="261">
        <f>SUM(N1219:N1219)</f>
        <v>0</v>
      </c>
      <c r="O1222" s="272"/>
      <c r="P1222" s="259"/>
      <c r="Q1222" s="261">
        <f>SUM(Q1219:Q1219)</f>
        <v>0</v>
      </c>
      <c r="R1222" s="256">
        <f>+Q1222+N1222+K1222+H1222</f>
        <v>70000000</v>
      </c>
      <c r="S1222" s="251"/>
      <c r="T1222" s="251"/>
      <c r="U1222" s="251"/>
    </row>
    <row r="1223" spans="1:21" x14ac:dyDescent="0.2">
      <c r="I1223" s="237"/>
    </row>
    <row r="1224" spans="1:21" x14ac:dyDescent="0.2">
      <c r="I1224" s="237"/>
    </row>
    <row r="1225" spans="1:21" x14ac:dyDescent="0.2">
      <c r="I1225" s="237"/>
    </row>
    <row r="1226" spans="1:21" x14ac:dyDescent="0.2">
      <c r="I1226" s="237"/>
    </row>
    <row r="1227" spans="1:21" x14ac:dyDescent="0.2">
      <c r="A1227" s="233">
        <v>103</v>
      </c>
      <c r="B1227" s="233" t="s">
        <v>889</v>
      </c>
    </row>
    <row r="1228" spans="1:21" ht="59.25" customHeight="1" x14ac:dyDescent="0.25">
      <c r="B1228" s="246" t="s">
        <v>479</v>
      </c>
      <c r="C1228" s="246" t="s">
        <v>480</v>
      </c>
      <c r="D1228" s="247" t="s">
        <v>481</v>
      </c>
      <c r="E1228" s="246" t="s">
        <v>482</v>
      </c>
      <c r="F1228" s="248" t="s">
        <v>483</v>
      </c>
      <c r="G1228" s="248" t="s">
        <v>484</v>
      </c>
      <c r="H1228" s="248" t="s">
        <v>485</v>
      </c>
      <c r="I1228" s="249" t="s">
        <v>483</v>
      </c>
      <c r="J1228" s="249" t="s">
        <v>484</v>
      </c>
      <c r="K1228" s="250" t="s">
        <v>485</v>
      </c>
      <c r="L1228" s="249" t="s">
        <v>483</v>
      </c>
      <c r="M1228" s="249" t="s">
        <v>484</v>
      </c>
      <c r="N1228" s="250" t="s">
        <v>485</v>
      </c>
      <c r="O1228" s="249" t="s">
        <v>483</v>
      </c>
      <c r="P1228" s="249" t="s">
        <v>484</v>
      </c>
      <c r="Q1228" s="250" t="s">
        <v>485</v>
      </c>
      <c r="R1228" s="250" t="s">
        <v>233</v>
      </c>
      <c r="S1228" s="246" t="s">
        <v>486</v>
      </c>
      <c r="T1228" s="246" t="s">
        <v>487</v>
      </c>
      <c r="U1228" s="246" t="s">
        <v>488</v>
      </c>
    </row>
    <row r="1229" spans="1:21" ht="30" x14ac:dyDescent="0.2">
      <c r="B1229" s="251"/>
      <c r="C1229" s="251">
        <v>438</v>
      </c>
      <c r="D1229" s="291" t="s">
        <v>890</v>
      </c>
      <c r="E1229" s="258"/>
      <c r="F1229" s="259"/>
      <c r="G1229" s="259"/>
      <c r="H1229" s="259">
        <v>3500000</v>
      </c>
      <c r="I1229" s="272"/>
      <c r="J1229" s="272"/>
      <c r="K1229" s="273"/>
      <c r="L1229" s="272"/>
      <c r="M1229" s="272"/>
      <c r="N1229" s="273"/>
      <c r="O1229" s="272"/>
      <c r="P1229" s="259"/>
      <c r="Q1229" s="273"/>
      <c r="R1229" s="256"/>
      <c r="S1229" s="251"/>
      <c r="T1229" s="257" t="s">
        <v>734</v>
      </c>
      <c r="U1229" s="257" t="s">
        <v>37</v>
      </c>
    </row>
    <row r="1230" spans="1:21" ht="30" x14ac:dyDescent="0.2">
      <c r="B1230" s="251"/>
      <c r="C1230" s="251">
        <v>440</v>
      </c>
      <c r="D1230" s="291" t="s">
        <v>891</v>
      </c>
      <c r="E1230" s="258"/>
      <c r="F1230" s="259"/>
      <c r="G1230" s="259"/>
      <c r="H1230" s="259">
        <v>1600000</v>
      </c>
      <c r="I1230" s="272"/>
      <c r="J1230" s="272"/>
      <c r="K1230" s="273"/>
      <c r="L1230" s="272"/>
      <c r="M1230" s="272"/>
      <c r="N1230" s="273"/>
      <c r="O1230" s="272"/>
      <c r="P1230" s="259"/>
      <c r="Q1230" s="273"/>
      <c r="R1230" s="256"/>
      <c r="S1230" s="251"/>
      <c r="T1230" s="257" t="s">
        <v>734</v>
      </c>
      <c r="U1230" s="257" t="s">
        <v>37</v>
      </c>
    </row>
    <row r="1231" spans="1:21" x14ac:dyDescent="0.2">
      <c r="B1231" s="251"/>
      <c r="C1231" s="251">
        <v>441</v>
      </c>
      <c r="D1231" s="291" t="s">
        <v>892</v>
      </c>
      <c r="E1231" s="258"/>
      <c r="F1231" s="259"/>
      <c r="G1231" s="259"/>
      <c r="H1231" s="259">
        <v>1800000</v>
      </c>
      <c r="I1231" s="272"/>
      <c r="J1231" s="272"/>
      <c r="K1231" s="273"/>
      <c r="L1231" s="272"/>
      <c r="M1231" s="272"/>
      <c r="N1231" s="273"/>
      <c r="O1231" s="272"/>
      <c r="P1231" s="259"/>
      <c r="Q1231" s="273"/>
      <c r="R1231" s="256"/>
      <c r="S1231" s="251"/>
      <c r="T1231" s="257" t="s">
        <v>734</v>
      </c>
      <c r="U1231" s="257" t="s">
        <v>37</v>
      </c>
    </row>
    <row r="1232" spans="1:21" x14ac:dyDescent="0.2">
      <c r="B1232" s="251"/>
      <c r="C1232" s="251"/>
      <c r="D1232" s="291"/>
      <c r="E1232" s="258"/>
      <c r="F1232" s="259"/>
      <c r="G1232" s="259"/>
      <c r="H1232" s="259"/>
      <c r="I1232" s="272"/>
      <c r="J1232" s="272"/>
      <c r="K1232" s="273"/>
      <c r="L1232" s="272"/>
      <c r="M1232" s="272"/>
      <c r="N1232" s="273"/>
      <c r="O1232" s="272"/>
      <c r="P1232" s="259"/>
      <c r="Q1232" s="273"/>
      <c r="R1232" s="256"/>
      <c r="S1232" s="251"/>
      <c r="T1232" s="251"/>
      <c r="U1232" s="251"/>
    </row>
    <row r="1233" spans="1:21" x14ac:dyDescent="0.2">
      <c r="B1233" s="251"/>
      <c r="C1233" s="251"/>
      <c r="D1233" s="252"/>
      <c r="E1233" s="258"/>
      <c r="F1233" s="259"/>
      <c r="G1233" s="259"/>
      <c r="H1233" s="259">
        <f>SUM(H1229:H1232)</f>
        <v>6900000</v>
      </c>
      <c r="I1233" s="272"/>
      <c r="J1233" s="272"/>
      <c r="K1233" s="261">
        <f>SUM(K1229:K1229)</f>
        <v>0</v>
      </c>
      <c r="L1233" s="272"/>
      <c r="M1233" s="272"/>
      <c r="N1233" s="261">
        <f>SUM(N1229:N1229)</f>
        <v>0</v>
      </c>
      <c r="O1233" s="272"/>
      <c r="P1233" s="259"/>
      <c r="Q1233" s="261">
        <f>SUM(Q1229:Q1229)</f>
        <v>0</v>
      </c>
      <c r="R1233" s="256">
        <f>+Q1233+N1233+K1233+H1233</f>
        <v>6900000</v>
      </c>
      <c r="S1233" s="251"/>
      <c r="T1233" s="251"/>
      <c r="U1233" s="251"/>
    </row>
    <row r="1234" spans="1:21" x14ac:dyDescent="0.2">
      <c r="I1234" s="237"/>
    </row>
    <row r="1235" spans="1:21" x14ac:dyDescent="0.2">
      <c r="I1235" s="237"/>
    </row>
    <row r="1236" spans="1:21" x14ac:dyDescent="0.2">
      <c r="A1236" s="233">
        <v>104</v>
      </c>
      <c r="B1236" s="348" t="s">
        <v>893</v>
      </c>
    </row>
    <row r="1237" spans="1:21" ht="59.25" customHeight="1" x14ac:dyDescent="0.25">
      <c r="B1237" s="246" t="s">
        <v>479</v>
      </c>
      <c r="C1237" s="246" t="s">
        <v>480</v>
      </c>
      <c r="D1237" s="247" t="s">
        <v>481</v>
      </c>
      <c r="E1237" s="246" t="s">
        <v>482</v>
      </c>
      <c r="F1237" s="248" t="s">
        <v>483</v>
      </c>
      <c r="G1237" s="248" t="s">
        <v>484</v>
      </c>
      <c r="H1237" s="248" t="s">
        <v>485</v>
      </c>
      <c r="I1237" s="249" t="s">
        <v>483</v>
      </c>
      <c r="J1237" s="249" t="s">
        <v>484</v>
      </c>
      <c r="K1237" s="250" t="s">
        <v>485</v>
      </c>
      <c r="L1237" s="249" t="s">
        <v>483</v>
      </c>
      <c r="M1237" s="249" t="s">
        <v>484</v>
      </c>
      <c r="N1237" s="250" t="s">
        <v>485</v>
      </c>
      <c r="O1237" s="249" t="s">
        <v>483</v>
      </c>
      <c r="P1237" s="249" t="s">
        <v>484</v>
      </c>
      <c r="Q1237" s="250" t="s">
        <v>485</v>
      </c>
      <c r="R1237" s="250" t="s">
        <v>233</v>
      </c>
      <c r="S1237" s="246" t="s">
        <v>486</v>
      </c>
      <c r="T1237" s="246" t="s">
        <v>487</v>
      </c>
      <c r="U1237" s="246" t="s">
        <v>488</v>
      </c>
    </row>
    <row r="1238" spans="1:21" ht="30" x14ac:dyDescent="0.2">
      <c r="B1238" s="251"/>
      <c r="C1238" s="251">
        <v>439</v>
      </c>
      <c r="D1238" s="291" t="s">
        <v>894</v>
      </c>
      <c r="E1238" s="258"/>
      <c r="F1238" s="259"/>
      <c r="G1238" s="259"/>
      <c r="H1238" s="259">
        <v>2200000</v>
      </c>
      <c r="I1238" s="272"/>
      <c r="J1238" s="272"/>
      <c r="K1238" s="273"/>
      <c r="L1238" s="272"/>
      <c r="M1238" s="272"/>
      <c r="N1238" s="273"/>
      <c r="O1238" s="272"/>
      <c r="P1238" s="259"/>
      <c r="Q1238" s="273"/>
      <c r="R1238" s="256"/>
      <c r="S1238" s="251"/>
      <c r="T1238" s="257" t="s">
        <v>734</v>
      </c>
      <c r="U1238" s="257" t="s">
        <v>37</v>
      </c>
    </row>
    <row r="1239" spans="1:21" ht="30" x14ac:dyDescent="0.2">
      <c r="B1239" s="251"/>
      <c r="C1239" s="251">
        <v>442</v>
      </c>
      <c r="D1239" s="291" t="s">
        <v>895</v>
      </c>
      <c r="E1239" s="258"/>
      <c r="F1239" s="259"/>
      <c r="G1239" s="259"/>
      <c r="H1239" s="259">
        <v>800000</v>
      </c>
      <c r="I1239" s="272"/>
      <c r="J1239" s="272"/>
      <c r="K1239" s="273"/>
      <c r="L1239" s="272"/>
      <c r="M1239" s="272"/>
      <c r="N1239" s="273"/>
      <c r="O1239" s="272"/>
      <c r="P1239" s="259"/>
      <c r="Q1239" s="273"/>
      <c r="R1239" s="256"/>
      <c r="S1239" s="251"/>
      <c r="T1239" s="257" t="s">
        <v>734</v>
      </c>
      <c r="U1239" s="257" t="s">
        <v>37</v>
      </c>
    </row>
    <row r="1240" spans="1:21" s="274" customFormat="1" ht="15.75" x14ac:dyDescent="0.25">
      <c r="B1240" s="275"/>
      <c r="C1240" s="275"/>
      <c r="D1240" s="276" t="s">
        <v>502</v>
      </c>
      <c r="E1240" s="277"/>
      <c r="F1240" s="278"/>
      <c r="G1240" s="278"/>
      <c r="H1240" s="278">
        <f>SUM(H1238:H1239)</f>
        <v>3000000</v>
      </c>
      <c r="I1240" s="296"/>
      <c r="J1240" s="296"/>
      <c r="K1240" s="281">
        <f>SUM(K1238:K1238)</f>
        <v>0</v>
      </c>
      <c r="L1240" s="296"/>
      <c r="M1240" s="296"/>
      <c r="N1240" s="281">
        <f>SUM(N1238:N1238)</f>
        <v>0</v>
      </c>
      <c r="O1240" s="296"/>
      <c r="P1240" s="278"/>
      <c r="Q1240" s="281">
        <f>SUM(Q1238:Q1238)</f>
        <v>0</v>
      </c>
      <c r="R1240" s="282">
        <f>+Q1240+N1240+K1240+H1240</f>
        <v>3000000</v>
      </c>
      <c r="S1240" s="275"/>
      <c r="T1240" s="275"/>
      <c r="U1240" s="275"/>
    </row>
    <row r="1241" spans="1:21" x14ac:dyDescent="0.2">
      <c r="I1241" s="237"/>
    </row>
    <row r="1242" spans="1:21" x14ac:dyDescent="0.2">
      <c r="I1242" s="237"/>
    </row>
    <row r="1243" spans="1:21" x14ac:dyDescent="0.2">
      <c r="A1243" s="233">
        <v>170</v>
      </c>
      <c r="B1243" s="348"/>
    </row>
    <row r="1244" spans="1:21" ht="59.25" customHeight="1" x14ac:dyDescent="0.25">
      <c r="B1244" s="246" t="s">
        <v>479</v>
      </c>
      <c r="C1244" s="246" t="s">
        <v>480</v>
      </c>
      <c r="D1244" s="247" t="s">
        <v>481</v>
      </c>
      <c r="E1244" s="246" t="s">
        <v>482</v>
      </c>
      <c r="F1244" s="248" t="s">
        <v>483</v>
      </c>
      <c r="G1244" s="248" t="s">
        <v>484</v>
      </c>
      <c r="H1244" s="248" t="s">
        <v>485</v>
      </c>
      <c r="I1244" s="249" t="s">
        <v>483</v>
      </c>
      <c r="J1244" s="249" t="s">
        <v>484</v>
      </c>
      <c r="K1244" s="250" t="s">
        <v>485</v>
      </c>
      <c r="L1244" s="249" t="s">
        <v>483</v>
      </c>
      <c r="M1244" s="249" t="s">
        <v>484</v>
      </c>
      <c r="N1244" s="250" t="s">
        <v>485</v>
      </c>
      <c r="O1244" s="249" t="s">
        <v>483</v>
      </c>
      <c r="P1244" s="249" t="s">
        <v>484</v>
      </c>
      <c r="Q1244" s="250" t="s">
        <v>485</v>
      </c>
      <c r="R1244" s="250" t="s">
        <v>233</v>
      </c>
      <c r="S1244" s="246" t="s">
        <v>486</v>
      </c>
      <c r="T1244" s="246" t="s">
        <v>487</v>
      </c>
      <c r="U1244" s="246" t="s">
        <v>488</v>
      </c>
    </row>
    <row r="1245" spans="1:21" ht="30" x14ac:dyDescent="0.2">
      <c r="B1245" s="251"/>
      <c r="C1245" s="251">
        <v>503</v>
      </c>
      <c r="D1245" s="291" t="s">
        <v>896</v>
      </c>
      <c r="E1245" s="258"/>
      <c r="F1245" s="259">
        <v>2</v>
      </c>
      <c r="G1245" s="259"/>
      <c r="H1245" s="259">
        <v>24000000</v>
      </c>
      <c r="I1245" s="272"/>
      <c r="J1245" s="272"/>
      <c r="K1245" s="273"/>
      <c r="L1245" s="272"/>
      <c r="M1245" s="272"/>
      <c r="N1245" s="273"/>
      <c r="O1245" s="272"/>
      <c r="P1245" s="259"/>
      <c r="Q1245" s="273"/>
      <c r="R1245" s="256"/>
      <c r="S1245" s="251"/>
      <c r="T1245" s="257" t="s">
        <v>734</v>
      </c>
      <c r="U1245" s="257" t="s">
        <v>37</v>
      </c>
    </row>
    <row r="1246" spans="1:21" x14ac:dyDescent="0.2">
      <c r="B1246" s="251"/>
      <c r="C1246" s="251"/>
      <c r="D1246" s="291"/>
      <c r="E1246" s="258"/>
      <c r="F1246" s="259"/>
      <c r="G1246" s="259"/>
      <c r="H1246" s="259"/>
      <c r="I1246" s="272"/>
      <c r="J1246" s="272"/>
      <c r="K1246" s="273"/>
      <c r="L1246" s="272"/>
      <c r="M1246" s="272"/>
      <c r="N1246" s="273"/>
      <c r="O1246" s="272"/>
      <c r="P1246" s="259"/>
      <c r="Q1246" s="273"/>
      <c r="R1246" s="256"/>
      <c r="S1246" s="251"/>
      <c r="T1246" s="257" t="s">
        <v>734</v>
      </c>
      <c r="U1246" s="257" t="s">
        <v>37</v>
      </c>
    </row>
    <row r="1247" spans="1:21" s="274" customFormat="1" ht="15.75" x14ac:dyDescent="0.25">
      <c r="B1247" s="275"/>
      <c r="C1247" s="275"/>
      <c r="D1247" s="276" t="s">
        <v>502</v>
      </c>
      <c r="E1247" s="277"/>
      <c r="F1247" s="278"/>
      <c r="G1247" s="278"/>
      <c r="H1247" s="278">
        <f>SUM(H1245:H1246)</f>
        <v>24000000</v>
      </c>
      <c r="I1247" s="296"/>
      <c r="J1247" s="296"/>
      <c r="K1247" s="281">
        <f>SUM(K1245:K1245)</f>
        <v>0</v>
      </c>
      <c r="L1247" s="296"/>
      <c r="M1247" s="296"/>
      <c r="N1247" s="281">
        <f>SUM(N1245:N1245)</f>
        <v>0</v>
      </c>
      <c r="O1247" s="296"/>
      <c r="P1247" s="278"/>
      <c r="Q1247" s="281">
        <f>SUM(Q1245:Q1245)</f>
        <v>0</v>
      </c>
      <c r="R1247" s="282">
        <f>+Q1247+N1247+K1247+H1247</f>
        <v>24000000</v>
      </c>
      <c r="S1247" s="275"/>
      <c r="T1247" s="275"/>
      <c r="U1247" s="275"/>
    </row>
    <row r="1251" spans="1:21" x14ac:dyDescent="0.2">
      <c r="A1251" s="233">
        <v>171</v>
      </c>
      <c r="B1251" s="348"/>
    </row>
    <row r="1252" spans="1:21" ht="59.25" customHeight="1" x14ac:dyDescent="0.25">
      <c r="B1252" s="246" t="s">
        <v>479</v>
      </c>
      <c r="C1252" s="246" t="s">
        <v>480</v>
      </c>
      <c r="D1252" s="247" t="s">
        <v>481</v>
      </c>
      <c r="E1252" s="246" t="s">
        <v>482</v>
      </c>
      <c r="F1252" s="248" t="s">
        <v>483</v>
      </c>
      <c r="G1252" s="248" t="s">
        <v>484</v>
      </c>
      <c r="H1252" s="248" t="s">
        <v>485</v>
      </c>
      <c r="I1252" s="249" t="s">
        <v>483</v>
      </c>
      <c r="J1252" s="249" t="s">
        <v>484</v>
      </c>
      <c r="K1252" s="250" t="s">
        <v>485</v>
      </c>
      <c r="L1252" s="249" t="s">
        <v>483</v>
      </c>
      <c r="M1252" s="249" t="s">
        <v>484</v>
      </c>
      <c r="N1252" s="250" t="s">
        <v>485</v>
      </c>
      <c r="O1252" s="249" t="s">
        <v>483</v>
      </c>
      <c r="P1252" s="249" t="s">
        <v>484</v>
      </c>
      <c r="Q1252" s="250" t="s">
        <v>485</v>
      </c>
      <c r="R1252" s="250" t="s">
        <v>233</v>
      </c>
      <c r="S1252" s="246" t="s">
        <v>486</v>
      </c>
      <c r="T1252" s="246" t="s">
        <v>487</v>
      </c>
      <c r="U1252" s="246" t="s">
        <v>488</v>
      </c>
    </row>
    <row r="1253" spans="1:21" ht="30" x14ac:dyDescent="0.2">
      <c r="B1253" s="251"/>
      <c r="C1253" s="251">
        <v>503</v>
      </c>
      <c r="D1253" s="291" t="s">
        <v>897</v>
      </c>
      <c r="E1253" s="258"/>
      <c r="F1253" s="259"/>
      <c r="G1253" s="259"/>
      <c r="H1253" s="259">
        <v>13655370</v>
      </c>
      <c r="I1253" s="272"/>
      <c r="J1253" s="272"/>
      <c r="K1253" s="273"/>
      <c r="L1253" s="272"/>
      <c r="M1253" s="272"/>
      <c r="N1253" s="273"/>
      <c r="O1253" s="272"/>
      <c r="P1253" s="259"/>
      <c r="Q1253" s="273"/>
      <c r="R1253" s="256"/>
      <c r="S1253" s="251"/>
      <c r="T1253" s="257" t="s">
        <v>734</v>
      </c>
      <c r="U1253" s="257" t="s">
        <v>37</v>
      </c>
    </row>
    <row r="1254" spans="1:21" x14ac:dyDescent="0.2">
      <c r="B1254" s="251"/>
      <c r="C1254" s="251"/>
      <c r="D1254" s="291"/>
      <c r="E1254" s="258"/>
      <c r="F1254" s="259"/>
      <c r="G1254" s="259"/>
      <c r="H1254" s="259"/>
      <c r="I1254" s="272"/>
      <c r="J1254" s="272"/>
      <c r="K1254" s="273"/>
      <c r="L1254" s="272"/>
      <c r="M1254" s="272"/>
      <c r="N1254" s="273"/>
      <c r="O1254" s="272"/>
      <c r="P1254" s="259"/>
      <c r="Q1254" s="273"/>
      <c r="R1254" s="256"/>
      <c r="S1254" s="251"/>
      <c r="T1254" s="257" t="s">
        <v>734</v>
      </c>
      <c r="U1254" s="257" t="s">
        <v>37</v>
      </c>
    </row>
    <row r="1255" spans="1:21" s="274" customFormat="1" ht="15.75" x14ac:dyDescent="0.25">
      <c r="B1255" s="275"/>
      <c r="C1255" s="275"/>
      <c r="D1255" s="276" t="s">
        <v>502</v>
      </c>
      <c r="E1255" s="277"/>
      <c r="F1255" s="278"/>
      <c r="G1255" s="278"/>
      <c r="H1255" s="278">
        <f>SUM(H1253:H1254)</f>
        <v>13655370</v>
      </c>
      <c r="I1255" s="296"/>
      <c r="J1255" s="296"/>
      <c r="K1255" s="281">
        <f>SUM(K1253:K1253)</f>
        <v>0</v>
      </c>
      <c r="L1255" s="296"/>
      <c r="M1255" s="296"/>
      <c r="N1255" s="281">
        <f>SUM(N1253:N1253)</f>
        <v>0</v>
      </c>
      <c r="O1255" s="296"/>
      <c r="P1255" s="278"/>
      <c r="Q1255" s="281">
        <f>SUM(Q1253:Q1253)</f>
        <v>0</v>
      </c>
      <c r="R1255" s="282">
        <f>+Q1255+N1255+K1255+H1255</f>
        <v>13655370</v>
      </c>
      <c r="S1255" s="275"/>
      <c r="T1255" s="275"/>
      <c r="U1255" s="275"/>
    </row>
    <row r="1260" spans="1:21" x14ac:dyDescent="0.2">
      <c r="A1260" s="233">
        <v>172</v>
      </c>
      <c r="B1260" s="348"/>
    </row>
    <row r="1261" spans="1:21" ht="59.25" customHeight="1" x14ac:dyDescent="0.25">
      <c r="B1261" s="246" t="s">
        <v>479</v>
      </c>
      <c r="C1261" s="246" t="s">
        <v>480</v>
      </c>
      <c r="D1261" s="247" t="s">
        <v>481</v>
      </c>
      <c r="E1261" s="246" t="s">
        <v>482</v>
      </c>
      <c r="F1261" s="248" t="s">
        <v>483</v>
      </c>
      <c r="G1261" s="248" t="s">
        <v>484</v>
      </c>
      <c r="H1261" s="248" t="s">
        <v>485</v>
      </c>
      <c r="I1261" s="249" t="s">
        <v>483</v>
      </c>
      <c r="J1261" s="249" t="s">
        <v>484</v>
      </c>
      <c r="K1261" s="250" t="s">
        <v>485</v>
      </c>
      <c r="L1261" s="249" t="s">
        <v>483</v>
      </c>
      <c r="M1261" s="249" t="s">
        <v>484</v>
      </c>
      <c r="N1261" s="250" t="s">
        <v>485</v>
      </c>
      <c r="O1261" s="249" t="s">
        <v>483</v>
      </c>
      <c r="P1261" s="249" t="s">
        <v>484</v>
      </c>
      <c r="Q1261" s="250" t="s">
        <v>485</v>
      </c>
      <c r="R1261" s="250" t="s">
        <v>233</v>
      </c>
      <c r="S1261" s="246" t="s">
        <v>486</v>
      </c>
      <c r="T1261" s="246" t="s">
        <v>487</v>
      </c>
      <c r="U1261" s="246" t="s">
        <v>488</v>
      </c>
    </row>
    <row r="1262" spans="1:21" ht="30" x14ac:dyDescent="0.2">
      <c r="B1262" s="251"/>
      <c r="C1262" s="251">
        <v>447</v>
      </c>
      <c r="D1262" s="291" t="s">
        <v>898</v>
      </c>
      <c r="E1262" s="258"/>
      <c r="F1262" s="259"/>
      <c r="G1262" s="259"/>
      <c r="H1262" s="259">
        <v>9000000</v>
      </c>
      <c r="I1262" s="272"/>
      <c r="J1262" s="272"/>
      <c r="K1262" s="273"/>
      <c r="L1262" s="272"/>
      <c r="M1262" s="272"/>
      <c r="N1262" s="273"/>
      <c r="O1262" s="272"/>
      <c r="P1262" s="259"/>
      <c r="Q1262" s="273"/>
      <c r="R1262" s="256"/>
      <c r="S1262" s="251"/>
      <c r="T1262" s="257" t="s">
        <v>899</v>
      </c>
      <c r="U1262" s="257" t="s">
        <v>37</v>
      </c>
    </row>
    <row r="1263" spans="1:21" x14ac:dyDescent="0.2">
      <c r="B1263" s="251"/>
      <c r="C1263" s="251"/>
      <c r="D1263" s="291"/>
      <c r="E1263" s="258"/>
      <c r="F1263" s="259"/>
      <c r="G1263" s="259"/>
      <c r="H1263" s="259"/>
      <c r="I1263" s="272"/>
      <c r="J1263" s="272"/>
      <c r="K1263" s="273"/>
      <c r="L1263" s="272"/>
      <c r="M1263" s="272"/>
      <c r="N1263" s="273"/>
      <c r="O1263" s="272"/>
      <c r="P1263" s="259"/>
      <c r="Q1263" s="273"/>
      <c r="R1263" s="256"/>
      <c r="S1263" s="251"/>
      <c r="T1263" s="257"/>
      <c r="U1263" s="257"/>
    </row>
    <row r="1264" spans="1:21" s="274" customFormat="1" ht="15.75" x14ac:dyDescent="0.25">
      <c r="B1264" s="275"/>
      <c r="C1264" s="275"/>
      <c r="D1264" s="276" t="s">
        <v>502</v>
      </c>
      <c r="E1264" s="277"/>
      <c r="F1264" s="278"/>
      <c r="G1264" s="278"/>
      <c r="H1264" s="278">
        <f>SUM(H1262:H1263)</f>
        <v>9000000</v>
      </c>
      <c r="I1264" s="296"/>
      <c r="J1264" s="296"/>
      <c r="K1264" s="281">
        <f>SUM(K1262:K1262)</f>
        <v>0</v>
      </c>
      <c r="L1264" s="296"/>
      <c r="M1264" s="296"/>
      <c r="N1264" s="281">
        <f>SUM(N1262:N1262)</f>
        <v>0</v>
      </c>
      <c r="O1264" s="296"/>
      <c r="P1264" s="278"/>
      <c r="Q1264" s="281">
        <f>SUM(Q1262:Q1262)</f>
        <v>0</v>
      </c>
      <c r="R1264" s="282">
        <f>+Q1264+N1264+K1264+H1264</f>
        <v>9000000</v>
      </c>
      <c r="S1264" s="275"/>
      <c r="T1264" s="275"/>
      <c r="U1264" s="275"/>
    </row>
    <row r="1267" spans="1:21" x14ac:dyDescent="0.2">
      <c r="A1267" s="233">
        <v>173</v>
      </c>
      <c r="B1267" s="233" t="s">
        <v>900</v>
      </c>
      <c r="F1267" s="237" t="s">
        <v>475</v>
      </c>
      <c r="I1267" s="235" t="s">
        <v>507</v>
      </c>
      <c r="K1267" s="290"/>
      <c r="L1267" s="235" t="s">
        <v>476</v>
      </c>
      <c r="N1267" s="290"/>
      <c r="O1267" s="235" t="s">
        <v>478</v>
      </c>
      <c r="Q1267" s="290"/>
    </row>
    <row r="1268" spans="1:21" ht="59.25" customHeight="1" x14ac:dyDescent="0.25">
      <c r="B1268" s="246" t="s">
        <v>479</v>
      </c>
      <c r="C1268" s="246" t="s">
        <v>480</v>
      </c>
      <c r="D1268" s="247" t="s">
        <v>481</v>
      </c>
      <c r="E1268" s="246" t="s">
        <v>482</v>
      </c>
      <c r="F1268" s="248" t="s">
        <v>483</v>
      </c>
      <c r="G1268" s="248" t="s">
        <v>484</v>
      </c>
      <c r="H1268" s="248" t="s">
        <v>485</v>
      </c>
      <c r="I1268" s="249" t="s">
        <v>483</v>
      </c>
      <c r="J1268" s="249" t="s">
        <v>484</v>
      </c>
      <c r="K1268" s="250" t="s">
        <v>485</v>
      </c>
      <c r="L1268" s="249" t="s">
        <v>483</v>
      </c>
      <c r="M1268" s="249" t="s">
        <v>484</v>
      </c>
      <c r="N1268" s="250" t="s">
        <v>485</v>
      </c>
      <c r="O1268" s="249" t="s">
        <v>483</v>
      </c>
      <c r="P1268" s="249" t="s">
        <v>484</v>
      </c>
      <c r="Q1268" s="250" t="s">
        <v>485</v>
      </c>
      <c r="R1268" s="250" t="s">
        <v>233</v>
      </c>
      <c r="S1268" s="246" t="s">
        <v>486</v>
      </c>
      <c r="T1268" s="246" t="s">
        <v>487</v>
      </c>
      <c r="U1268" s="246" t="s">
        <v>488</v>
      </c>
    </row>
    <row r="1269" spans="1:21" s="263" customFormat="1" ht="30" x14ac:dyDescent="0.2">
      <c r="A1269" s="263" t="s">
        <v>541</v>
      </c>
      <c r="B1269" s="264"/>
      <c r="C1269" s="264">
        <v>309</v>
      </c>
      <c r="D1269" s="265" t="s">
        <v>901</v>
      </c>
      <c r="E1269" s="266"/>
      <c r="F1269" s="267">
        <v>1</v>
      </c>
      <c r="G1269" s="267">
        <v>22000000</v>
      </c>
      <c r="H1269" s="267">
        <f>+F1269*G1269</f>
        <v>22000000</v>
      </c>
      <c r="I1269" s="268"/>
      <c r="J1269" s="268"/>
      <c r="K1269" s="269"/>
      <c r="L1269" s="268"/>
      <c r="M1269" s="268"/>
      <c r="N1269" s="269"/>
      <c r="O1269" s="268"/>
      <c r="P1269" s="267"/>
      <c r="Q1269" s="269"/>
      <c r="R1269" s="270">
        <f>+H1269+K1269+N1269+Q1269</f>
        <v>22000000</v>
      </c>
      <c r="S1269" s="264"/>
      <c r="T1269" s="311" t="s">
        <v>48</v>
      </c>
      <c r="U1269" s="311" t="s">
        <v>48</v>
      </c>
    </row>
    <row r="1270" spans="1:21" ht="15.75" x14ac:dyDescent="0.2">
      <c r="B1270" s="251"/>
      <c r="C1270" s="251"/>
      <c r="D1270" s="293" t="s">
        <v>502</v>
      </c>
      <c r="E1270" s="292"/>
      <c r="F1270" s="103"/>
      <c r="G1270" s="103"/>
      <c r="H1270" s="103">
        <f>SUM(H1269:H1269)</f>
        <v>22000000</v>
      </c>
      <c r="I1270" s="272"/>
      <c r="J1270" s="272"/>
      <c r="K1270" s="273"/>
      <c r="L1270" s="272"/>
      <c r="M1270" s="272"/>
      <c r="N1270" s="273"/>
      <c r="O1270" s="272"/>
      <c r="P1270" s="259"/>
      <c r="Q1270" s="103">
        <f>SUM(Q1269:Q1269)</f>
        <v>0</v>
      </c>
      <c r="R1270" s="103">
        <f>SUM(R1269:R1269)</f>
        <v>22000000</v>
      </c>
      <c r="S1270" s="251"/>
      <c r="T1270" s="251"/>
      <c r="U1270" s="251"/>
    </row>
    <row r="1271" spans="1:21" x14ac:dyDescent="0.2">
      <c r="K1271" s="290"/>
      <c r="N1271" s="290"/>
      <c r="Q1271" s="290"/>
    </row>
    <row r="1272" spans="1:21" x14ac:dyDescent="0.2">
      <c r="K1272" s="290"/>
      <c r="N1272" s="290"/>
      <c r="Q1272" s="290"/>
    </row>
    <row r="1273" spans="1:21" x14ac:dyDescent="0.2">
      <c r="A1273" s="233">
        <v>174</v>
      </c>
      <c r="B1273" s="233" t="s">
        <v>902</v>
      </c>
      <c r="F1273" s="237" t="s">
        <v>475</v>
      </c>
      <c r="I1273" s="235" t="s">
        <v>507</v>
      </c>
      <c r="K1273" s="290"/>
      <c r="L1273" s="235" t="s">
        <v>476</v>
      </c>
      <c r="N1273" s="290"/>
      <c r="O1273" s="235" t="s">
        <v>478</v>
      </c>
      <c r="Q1273" s="290"/>
    </row>
    <row r="1274" spans="1:21" ht="59.25" customHeight="1" x14ac:dyDescent="0.25">
      <c r="B1274" s="246" t="s">
        <v>479</v>
      </c>
      <c r="C1274" s="246" t="s">
        <v>480</v>
      </c>
      <c r="D1274" s="247" t="s">
        <v>481</v>
      </c>
      <c r="E1274" s="246" t="s">
        <v>482</v>
      </c>
      <c r="F1274" s="248" t="s">
        <v>483</v>
      </c>
      <c r="G1274" s="248" t="s">
        <v>484</v>
      </c>
      <c r="H1274" s="248" t="s">
        <v>485</v>
      </c>
      <c r="I1274" s="249" t="s">
        <v>483</v>
      </c>
      <c r="J1274" s="249" t="s">
        <v>484</v>
      </c>
      <c r="K1274" s="250" t="s">
        <v>485</v>
      </c>
      <c r="L1274" s="249" t="s">
        <v>483</v>
      </c>
      <c r="M1274" s="249" t="s">
        <v>484</v>
      </c>
      <c r="N1274" s="250" t="s">
        <v>485</v>
      </c>
      <c r="O1274" s="249" t="s">
        <v>483</v>
      </c>
      <c r="P1274" s="249" t="s">
        <v>484</v>
      </c>
      <c r="Q1274" s="250" t="s">
        <v>485</v>
      </c>
      <c r="R1274" s="250" t="s">
        <v>233</v>
      </c>
      <c r="S1274" s="246" t="s">
        <v>486</v>
      </c>
      <c r="T1274" s="246" t="s">
        <v>487</v>
      </c>
      <c r="U1274" s="246" t="s">
        <v>488</v>
      </c>
    </row>
    <row r="1275" spans="1:21" x14ac:dyDescent="0.2">
      <c r="B1275" s="251"/>
      <c r="C1275" s="251">
        <v>306</v>
      </c>
      <c r="D1275" s="305" t="s">
        <v>903</v>
      </c>
      <c r="E1275" s="258"/>
      <c r="F1275" s="259">
        <v>2</v>
      </c>
      <c r="G1275" s="349">
        <v>2000000</v>
      </c>
      <c r="H1275" s="259">
        <f>+F1275*G1275</f>
        <v>4000000</v>
      </c>
      <c r="I1275" s="272"/>
      <c r="J1275" s="272"/>
      <c r="K1275" s="273"/>
      <c r="L1275" s="272"/>
      <c r="M1275" s="272"/>
      <c r="N1275" s="273"/>
      <c r="O1275" s="272"/>
      <c r="P1275" s="259"/>
      <c r="Q1275" s="273"/>
      <c r="R1275" s="256">
        <f t="shared" ref="R1275:R1284" si="18">+H1275+K1275+N1275+Q1275</f>
        <v>4000000</v>
      </c>
      <c r="S1275" s="251"/>
      <c r="T1275" s="306"/>
      <c r="U1275" s="306"/>
    </row>
    <row r="1276" spans="1:21" x14ac:dyDescent="0.2">
      <c r="B1276" s="251"/>
      <c r="C1276" s="251">
        <v>306</v>
      </c>
      <c r="D1276" s="305" t="s">
        <v>904</v>
      </c>
      <c r="E1276" s="258"/>
      <c r="F1276" s="259">
        <v>4</v>
      </c>
      <c r="G1276" s="349">
        <v>1000000</v>
      </c>
      <c r="H1276" s="259">
        <f>+F1276*G1276</f>
        <v>4000000</v>
      </c>
      <c r="I1276" s="272"/>
      <c r="J1276" s="272"/>
      <c r="K1276" s="273"/>
      <c r="L1276" s="272"/>
      <c r="M1276" s="272"/>
      <c r="N1276" s="273"/>
      <c r="O1276" s="272"/>
      <c r="P1276" s="259"/>
      <c r="Q1276" s="273"/>
      <c r="R1276" s="256">
        <f t="shared" si="18"/>
        <v>4000000</v>
      </c>
      <c r="S1276" s="251"/>
      <c r="T1276" s="306"/>
      <c r="U1276" s="306"/>
    </row>
    <row r="1277" spans="1:21" ht="45" x14ac:dyDescent="0.2">
      <c r="B1277" s="251"/>
      <c r="C1277" s="251">
        <v>316</v>
      </c>
      <c r="D1277" s="252" t="s">
        <v>905</v>
      </c>
      <c r="E1277" s="258"/>
      <c r="F1277" s="259"/>
      <c r="G1277" s="259"/>
      <c r="H1277" s="259"/>
      <c r="I1277" s="272"/>
      <c r="J1277" s="272"/>
      <c r="K1277" s="273"/>
      <c r="L1277" s="272"/>
      <c r="M1277" s="272"/>
      <c r="N1277" s="273"/>
      <c r="O1277" s="272"/>
      <c r="P1277" s="259"/>
      <c r="Q1277" s="273"/>
      <c r="R1277" s="256">
        <f t="shared" si="18"/>
        <v>0</v>
      </c>
      <c r="S1277" s="251"/>
      <c r="T1277" s="306" t="s">
        <v>48</v>
      </c>
      <c r="U1277" s="306" t="s">
        <v>48</v>
      </c>
    </row>
    <row r="1278" spans="1:21" ht="30" x14ac:dyDescent="0.2">
      <c r="B1278" s="251" t="s">
        <v>906</v>
      </c>
      <c r="C1278" s="251">
        <v>316</v>
      </c>
      <c r="D1278" s="252" t="s">
        <v>907</v>
      </c>
      <c r="E1278" s="258"/>
      <c r="F1278" s="259">
        <v>1</v>
      </c>
      <c r="G1278" s="259">
        <v>5500000</v>
      </c>
      <c r="H1278" s="259">
        <f t="shared" ref="H1278:H1284" si="19">+F1278*G1278</f>
        <v>5500000</v>
      </c>
      <c r="I1278" s="272"/>
      <c r="J1278" s="272"/>
      <c r="K1278" s="273"/>
      <c r="L1278" s="272"/>
      <c r="M1278" s="272"/>
      <c r="N1278" s="273"/>
      <c r="O1278" s="272"/>
      <c r="P1278" s="259"/>
      <c r="Q1278" s="273"/>
      <c r="R1278" s="256">
        <f t="shared" si="18"/>
        <v>5500000</v>
      </c>
      <c r="S1278" s="251"/>
      <c r="T1278" s="306"/>
      <c r="U1278" s="306"/>
    </row>
    <row r="1279" spans="1:21" x14ac:dyDescent="0.2">
      <c r="B1279" s="251"/>
      <c r="C1279" s="251">
        <v>316</v>
      </c>
      <c r="D1279" s="252" t="s">
        <v>908</v>
      </c>
      <c r="E1279" s="258"/>
      <c r="F1279" s="259">
        <v>2</v>
      </c>
      <c r="G1279" s="259">
        <v>500000</v>
      </c>
      <c r="H1279" s="259">
        <f t="shared" si="19"/>
        <v>1000000</v>
      </c>
      <c r="I1279" s="272"/>
      <c r="J1279" s="272"/>
      <c r="K1279" s="273"/>
      <c r="L1279" s="272"/>
      <c r="M1279" s="272"/>
      <c r="N1279" s="273"/>
      <c r="O1279" s="272"/>
      <c r="P1279" s="259"/>
      <c r="Q1279" s="273"/>
      <c r="R1279" s="256">
        <f t="shared" si="18"/>
        <v>1000000</v>
      </c>
      <c r="S1279" s="251"/>
      <c r="T1279" s="306"/>
      <c r="U1279" s="306"/>
    </row>
    <row r="1280" spans="1:21" ht="42.75" customHeight="1" x14ac:dyDescent="0.2">
      <c r="B1280" s="251"/>
      <c r="C1280" s="251">
        <v>323</v>
      </c>
      <c r="D1280" s="350" t="s">
        <v>909</v>
      </c>
      <c r="E1280" s="258"/>
      <c r="F1280" s="351">
        <v>2</v>
      </c>
      <c r="G1280" s="352">
        <v>1600000</v>
      </c>
      <c r="H1280" s="259">
        <f t="shared" si="19"/>
        <v>3200000</v>
      </c>
      <c r="I1280" s="272"/>
      <c r="J1280" s="272"/>
      <c r="K1280" s="273"/>
      <c r="L1280" s="272"/>
      <c r="M1280" s="272"/>
      <c r="N1280" s="273"/>
      <c r="O1280" s="272"/>
      <c r="P1280" s="259"/>
      <c r="Q1280" s="273"/>
      <c r="R1280" s="256">
        <f t="shared" si="18"/>
        <v>3200000</v>
      </c>
      <c r="S1280" s="251"/>
      <c r="T1280" s="306"/>
      <c r="U1280" s="306"/>
    </row>
    <row r="1281" spans="2:21" ht="42.75" customHeight="1" x14ac:dyDescent="0.2">
      <c r="B1281" s="251"/>
      <c r="C1281" s="251">
        <v>323</v>
      </c>
      <c r="D1281" s="353" t="s">
        <v>910</v>
      </c>
      <c r="E1281" s="258"/>
      <c r="F1281" s="351">
        <v>20</v>
      </c>
      <c r="G1281" s="352">
        <v>200000</v>
      </c>
      <c r="H1281" s="259">
        <f t="shared" si="19"/>
        <v>4000000</v>
      </c>
      <c r="I1281" s="272"/>
      <c r="J1281" s="272"/>
      <c r="K1281" s="273"/>
      <c r="L1281" s="272"/>
      <c r="M1281" s="272"/>
      <c r="N1281" s="273"/>
      <c r="O1281" s="272"/>
      <c r="P1281" s="259"/>
      <c r="Q1281" s="273"/>
      <c r="R1281" s="256">
        <f t="shared" si="18"/>
        <v>4000000</v>
      </c>
      <c r="S1281" s="251"/>
      <c r="T1281" s="306"/>
      <c r="U1281" s="306"/>
    </row>
    <row r="1282" spans="2:21" ht="42.75" customHeight="1" x14ac:dyDescent="0.2">
      <c r="B1282" s="251"/>
      <c r="C1282" s="251">
        <v>323</v>
      </c>
      <c r="D1282" s="353" t="s">
        <v>911</v>
      </c>
      <c r="E1282" s="258"/>
      <c r="F1282" s="351">
        <v>10</v>
      </c>
      <c r="G1282" s="352">
        <v>260000</v>
      </c>
      <c r="H1282" s="259">
        <f t="shared" si="19"/>
        <v>2600000</v>
      </c>
      <c r="I1282" s="272"/>
      <c r="J1282" s="272"/>
      <c r="K1282" s="273"/>
      <c r="L1282" s="272"/>
      <c r="M1282" s="272"/>
      <c r="N1282" s="273"/>
      <c r="O1282" s="272"/>
      <c r="P1282" s="259"/>
      <c r="Q1282" s="273"/>
      <c r="R1282" s="256">
        <f t="shared" si="18"/>
        <v>2600000</v>
      </c>
      <c r="S1282" s="251"/>
      <c r="T1282" s="306"/>
      <c r="U1282" s="306"/>
    </row>
    <row r="1283" spans="2:21" ht="42.75" customHeight="1" x14ac:dyDescent="0.2">
      <c r="B1283" s="251"/>
      <c r="C1283" s="251">
        <v>323</v>
      </c>
      <c r="D1283" s="353" t="s">
        <v>912</v>
      </c>
      <c r="E1283" s="258"/>
      <c r="F1283" s="351">
        <v>15</v>
      </c>
      <c r="G1283" s="352">
        <v>180000</v>
      </c>
      <c r="H1283" s="259">
        <f t="shared" si="19"/>
        <v>2700000</v>
      </c>
      <c r="I1283" s="272"/>
      <c r="J1283" s="272"/>
      <c r="K1283" s="273"/>
      <c r="L1283" s="272"/>
      <c r="M1283" s="272"/>
      <c r="N1283" s="273"/>
      <c r="O1283" s="272"/>
      <c r="P1283" s="259"/>
      <c r="Q1283" s="273"/>
      <c r="R1283" s="256">
        <f t="shared" si="18"/>
        <v>2700000</v>
      </c>
      <c r="S1283" s="251"/>
      <c r="T1283" s="306"/>
      <c r="U1283" s="306"/>
    </row>
    <row r="1284" spans="2:21" ht="42.75" customHeight="1" x14ac:dyDescent="0.2">
      <c r="B1284" s="251"/>
      <c r="C1284" s="251">
        <v>323</v>
      </c>
      <c r="D1284" s="350" t="s">
        <v>913</v>
      </c>
      <c r="E1284" s="258"/>
      <c r="F1284" s="351">
        <v>1</v>
      </c>
      <c r="G1284" s="352">
        <v>2000000</v>
      </c>
      <c r="H1284" s="259">
        <f t="shared" si="19"/>
        <v>2000000</v>
      </c>
      <c r="I1284" s="272"/>
      <c r="J1284" s="272"/>
      <c r="K1284" s="273"/>
      <c r="L1284" s="272"/>
      <c r="M1284" s="272"/>
      <c r="N1284" s="273"/>
      <c r="O1284" s="272"/>
      <c r="P1284" s="259"/>
      <c r="Q1284" s="273"/>
      <c r="R1284" s="256">
        <f t="shared" si="18"/>
        <v>2000000</v>
      </c>
      <c r="S1284" s="251"/>
      <c r="T1284" s="306"/>
      <c r="U1284" s="306"/>
    </row>
    <row r="1285" spans="2:21" ht="15.75" x14ac:dyDescent="0.2">
      <c r="B1285" s="251"/>
      <c r="C1285" s="251"/>
      <c r="D1285" s="293" t="s">
        <v>502</v>
      </c>
      <c r="E1285" s="292"/>
      <c r="F1285" s="103"/>
      <c r="G1285" s="103"/>
      <c r="H1285" s="103">
        <f>SUM(H1275:H1284)</f>
        <v>29000000</v>
      </c>
      <c r="I1285" s="272"/>
      <c r="J1285" s="272"/>
      <c r="K1285" s="273"/>
      <c r="L1285" s="272"/>
      <c r="M1285" s="272"/>
      <c r="N1285" s="273"/>
      <c r="O1285" s="272"/>
      <c r="P1285" s="259"/>
      <c r="Q1285" s="103">
        <f>SUM(Q1275:Q1284)</f>
        <v>0</v>
      </c>
      <c r="R1285" s="103">
        <f>SUM(R1275:R1284)</f>
        <v>29000000</v>
      </c>
      <c r="S1285" s="251"/>
      <c r="T1285" s="251"/>
      <c r="U1285" s="251"/>
    </row>
  </sheetData>
  <conditionalFormatting sqref="V1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{E2F836A5-E259-4234-89EA-4A7F33AF4972}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F836A5-E259-4234-89EA-4A7F33AF4972}">
            <x14:dataBar minLength="0" maxLength="100" negativeBarColorSameAsPositive="1" axisPosition="none">
              <x14:cfvo type="min"/>
              <x14:cfvo type="max"/>
            </x14:dataBar>
          </x14:cfRule>
          <xm:sqref>V195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4"/>
  <sheetViews>
    <sheetView topLeftCell="A34" workbookViewId="0">
      <selection activeCell="A135" sqref="A135"/>
    </sheetView>
  </sheetViews>
  <sheetFormatPr baseColWidth="10" defaultRowHeight="15" x14ac:dyDescent="0.25"/>
  <cols>
    <col min="4" max="4" width="45.5703125" style="355" customWidth="1"/>
    <col min="5" max="5" width="23.5703125" style="388" customWidth="1"/>
    <col min="6" max="6" width="20.42578125" style="388" customWidth="1"/>
    <col min="7" max="7" width="12.7109375" style="387" bestFit="1" customWidth="1"/>
    <col min="10" max="10" width="18.28515625" customWidth="1"/>
  </cols>
  <sheetData>
    <row r="1" spans="3:14" x14ac:dyDescent="0.25">
      <c r="D1"/>
      <c r="E1" s="387"/>
      <c r="F1" s="387"/>
    </row>
    <row r="2" spans="3:14" x14ac:dyDescent="0.25">
      <c r="D2"/>
      <c r="E2" s="387"/>
      <c r="F2" s="387"/>
    </row>
    <row r="3" spans="3:14" x14ac:dyDescent="0.25">
      <c r="D3"/>
      <c r="E3" s="387"/>
      <c r="F3" s="387"/>
    </row>
    <row r="4" spans="3:14" x14ac:dyDescent="0.25">
      <c r="D4"/>
      <c r="E4" s="387"/>
      <c r="F4" s="387"/>
    </row>
    <row r="5" spans="3:14" x14ac:dyDescent="0.25">
      <c r="D5"/>
      <c r="E5" s="387"/>
      <c r="F5" s="387"/>
    </row>
    <row r="6" spans="3:14" x14ac:dyDescent="0.25">
      <c r="D6"/>
      <c r="E6" s="387"/>
      <c r="F6" s="387"/>
    </row>
    <row r="7" spans="3:14" x14ac:dyDescent="0.25">
      <c r="D7"/>
      <c r="E7" s="387"/>
      <c r="F7" s="387"/>
    </row>
    <row r="8" spans="3:14" x14ac:dyDescent="0.25">
      <c r="D8"/>
      <c r="E8" s="387"/>
      <c r="F8" s="387"/>
    </row>
    <row r="9" spans="3:14" ht="66" x14ac:dyDescent="0.25">
      <c r="C9" s="12">
        <v>224</v>
      </c>
      <c r="D9" s="8" t="e">
        <f t="shared" ref="D9" si="0">CONCATENATE(#REF!,"-",#REF!,"-",#REF!,"-",#REF!,"-",#REF!,"-",#REF!,"-",#REF!,"-",#REF!,"-",A9)</f>
        <v>#REF!</v>
      </c>
      <c r="E9" s="14" t="s">
        <v>923</v>
      </c>
      <c r="F9" s="11">
        <f>193779144+526750000</f>
        <v>720529144</v>
      </c>
      <c r="G9" s="141" t="s">
        <v>39</v>
      </c>
      <c r="H9" s="161" t="s">
        <v>444</v>
      </c>
      <c r="I9" s="223" t="s">
        <v>442</v>
      </c>
      <c r="J9" s="223">
        <v>12</v>
      </c>
      <c r="K9" s="180" t="s">
        <v>917</v>
      </c>
      <c r="L9" s="180">
        <v>90</v>
      </c>
      <c r="N9" s="357">
        <v>43827</v>
      </c>
    </row>
    <row r="10" spans="3:14" x14ac:dyDescent="0.25">
      <c r="D10"/>
      <c r="E10" s="387"/>
      <c r="F10" s="387"/>
    </row>
    <row r="11" spans="3:14" x14ac:dyDescent="0.25">
      <c r="D11"/>
      <c r="E11" s="387"/>
      <c r="F11" s="387"/>
    </row>
    <row r="12" spans="3:14" x14ac:dyDescent="0.25">
      <c r="D12"/>
      <c r="E12" s="387"/>
      <c r="F12" s="387"/>
    </row>
    <row r="13" spans="3:14" x14ac:dyDescent="0.25">
      <c r="D13"/>
      <c r="E13" s="387"/>
      <c r="F13" s="387"/>
    </row>
    <row r="14" spans="3:14" x14ac:dyDescent="0.25">
      <c r="D14"/>
      <c r="E14" s="387"/>
      <c r="F14" s="387"/>
    </row>
    <row r="15" spans="3:14" x14ac:dyDescent="0.25">
      <c r="D15"/>
      <c r="E15" s="387"/>
      <c r="F15" s="387"/>
    </row>
    <row r="16" spans="3:14" x14ac:dyDescent="0.25">
      <c r="D16"/>
      <c r="E16" s="387"/>
      <c r="F16" s="387"/>
    </row>
    <row r="17" spans="3:14" x14ac:dyDescent="0.25">
      <c r="D17"/>
      <c r="E17" s="387"/>
      <c r="F17" s="387"/>
    </row>
    <row r="18" spans="3:14" ht="49.5" x14ac:dyDescent="0.25">
      <c r="C18" s="12">
        <v>224</v>
      </c>
      <c r="D18" s="8" t="e">
        <f t="shared" ref="D18" si="1">CONCATENATE(#REF!,"-",#REF!,"-",#REF!,"-",#REF!,"-",#REF!,"-",#REF!,"-",#REF!,"-",#REF!,"-",A18)</f>
        <v>#REF!</v>
      </c>
      <c r="E18" s="14" t="s">
        <v>921</v>
      </c>
      <c r="F18" s="11">
        <v>526750000</v>
      </c>
      <c r="G18" s="141" t="s">
        <v>39</v>
      </c>
      <c r="H18" s="161" t="s">
        <v>444</v>
      </c>
      <c r="I18" s="223" t="s">
        <v>442</v>
      </c>
      <c r="J18" s="223">
        <v>12</v>
      </c>
      <c r="K18" s="180" t="s">
        <v>914</v>
      </c>
      <c r="L18" s="180">
        <v>90</v>
      </c>
      <c r="N18" t="s">
        <v>926</v>
      </c>
    </row>
    <row r="19" spans="3:14" x14ac:dyDescent="0.25">
      <c r="D19"/>
      <c r="E19" s="387"/>
      <c r="F19" s="387"/>
    </row>
    <row r="20" spans="3:14" x14ac:dyDescent="0.25">
      <c r="D20"/>
      <c r="E20" s="387"/>
    </row>
    <row r="21" spans="3:14" x14ac:dyDescent="0.25">
      <c r="D21"/>
      <c r="E21" s="387"/>
      <c r="F21" s="387"/>
    </row>
    <row r="22" spans="3:14" x14ac:dyDescent="0.25">
      <c r="D22"/>
      <c r="E22" s="387"/>
      <c r="F22" s="387"/>
    </row>
    <row r="23" spans="3:14" ht="49.5" x14ac:dyDescent="0.25">
      <c r="C23" s="12">
        <v>224</v>
      </c>
      <c r="D23" s="8" t="e">
        <f t="shared" ref="D23" si="2">CONCATENATE(#REF!,"-",#REF!,"-",#REF!,"-",#REF!,"-",#REF!,"-",#REF!,"-",#REF!,"-",#REF!,"-",A23)</f>
        <v>#REF!</v>
      </c>
      <c r="E23" s="14" t="s">
        <v>922</v>
      </c>
      <c r="F23" s="11">
        <v>526750000</v>
      </c>
      <c r="G23" s="141" t="s">
        <v>39</v>
      </c>
      <c r="H23" s="161" t="s">
        <v>444</v>
      </c>
      <c r="I23" s="223" t="s">
        <v>442</v>
      </c>
      <c r="J23" s="223">
        <v>12</v>
      </c>
      <c r="K23" s="180" t="s">
        <v>924</v>
      </c>
      <c r="L23" s="180">
        <v>90</v>
      </c>
      <c r="N23" s="357">
        <v>43994</v>
      </c>
    </row>
    <row r="24" spans="3:14" x14ac:dyDescent="0.25">
      <c r="D24"/>
      <c r="E24" s="387"/>
      <c r="F24" s="389"/>
    </row>
    <row r="25" spans="3:14" x14ac:dyDescent="0.25">
      <c r="D25"/>
      <c r="E25" s="387"/>
    </row>
    <row r="26" spans="3:14" x14ac:dyDescent="0.25">
      <c r="D26"/>
      <c r="E26" s="387"/>
      <c r="F26" s="390"/>
    </row>
    <row r="27" spans="3:14" ht="49.5" x14ac:dyDescent="0.25">
      <c r="C27" s="12">
        <v>224</v>
      </c>
      <c r="D27" s="8" t="e">
        <f t="shared" ref="D27" si="3">CONCATENATE(#REF!,"-",#REF!,"-",#REF!,"-",#REF!,"-",#REF!,"-",#REF!,"-",#REF!,"-",#REF!,"-",A27)</f>
        <v>#REF!</v>
      </c>
      <c r="E27" s="14" t="s">
        <v>920</v>
      </c>
      <c r="F27" s="11">
        <v>526750000</v>
      </c>
      <c r="G27" s="141" t="s">
        <v>39</v>
      </c>
      <c r="H27" s="161" t="s">
        <v>444</v>
      </c>
      <c r="I27" s="223" t="s">
        <v>442</v>
      </c>
      <c r="J27" s="223">
        <v>12</v>
      </c>
      <c r="K27" s="180" t="s">
        <v>925</v>
      </c>
      <c r="L27" s="180">
        <v>90</v>
      </c>
      <c r="N27" s="357">
        <v>44085</v>
      </c>
    </row>
    <row r="28" spans="3:14" x14ac:dyDescent="0.25">
      <c r="D28"/>
      <c r="E28" s="387"/>
      <c r="F28" s="387"/>
    </row>
    <row r="29" spans="3:14" x14ac:dyDescent="0.25">
      <c r="D29"/>
      <c r="E29" s="387"/>
      <c r="F29" s="387"/>
    </row>
    <row r="30" spans="3:14" x14ac:dyDescent="0.25">
      <c r="D30"/>
      <c r="E30" s="387"/>
      <c r="F30" s="387"/>
    </row>
    <row r="31" spans="3:14" x14ac:dyDescent="0.25">
      <c r="D31"/>
      <c r="E31" s="387"/>
      <c r="F31" s="387"/>
    </row>
    <row r="32" spans="3:14" x14ac:dyDescent="0.25">
      <c r="D32"/>
      <c r="E32" s="387"/>
      <c r="F32" s="387"/>
    </row>
    <row r="33" spans="1:14" ht="33" x14ac:dyDescent="0.25">
      <c r="C33" s="12">
        <v>234</v>
      </c>
      <c r="D33" s="14" t="s">
        <v>410</v>
      </c>
      <c r="E33" s="103">
        <v>266625500</v>
      </c>
      <c r="F33" s="141" t="s">
        <v>37</v>
      </c>
      <c r="G33" s="161" t="s">
        <v>444</v>
      </c>
      <c r="H33" s="223" t="s">
        <v>442</v>
      </c>
      <c r="I33" s="223">
        <v>15</v>
      </c>
      <c r="J33" s="180" t="s">
        <v>928</v>
      </c>
      <c r="K33" s="357"/>
      <c r="L33">
        <v>270</v>
      </c>
      <c r="N33" s="357">
        <v>43832</v>
      </c>
    </row>
    <row r="34" spans="1:14" x14ac:dyDescent="0.25">
      <c r="D34"/>
      <c r="E34" s="387"/>
      <c r="F34" s="387"/>
    </row>
    <row r="35" spans="1:14" x14ac:dyDescent="0.25">
      <c r="D35"/>
      <c r="F35" s="387"/>
    </row>
    <row r="36" spans="1:14" x14ac:dyDescent="0.25">
      <c r="D36"/>
      <c r="E36" s="387"/>
      <c r="F36" s="387"/>
    </row>
    <row r="37" spans="1:14" x14ac:dyDescent="0.25">
      <c r="D37"/>
      <c r="E37" s="387"/>
      <c r="F37" s="387"/>
    </row>
    <row r="38" spans="1:14" ht="33" x14ac:dyDescent="0.25">
      <c r="A38" s="399" t="s">
        <v>930</v>
      </c>
      <c r="C38" s="12">
        <v>433</v>
      </c>
      <c r="D38" s="14" t="s">
        <v>410</v>
      </c>
      <c r="E38" s="11">
        <v>88374500</v>
      </c>
      <c r="F38" s="141" t="s">
        <v>37</v>
      </c>
      <c r="G38" s="161" t="s">
        <v>444</v>
      </c>
      <c r="H38" s="223" t="s">
        <v>442</v>
      </c>
      <c r="I38" s="223">
        <v>15</v>
      </c>
      <c r="J38" s="180" t="s">
        <v>929</v>
      </c>
      <c r="K38" s="357">
        <v>44092</v>
      </c>
      <c r="N38" s="357">
        <v>44092</v>
      </c>
    </row>
    <row r="39" spans="1:14" x14ac:dyDescent="0.25">
      <c r="D39"/>
      <c r="E39" s="387"/>
      <c r="F39" s="387"/>
    </row>
    <row r="40" spans="1:14" x14ac:dyDescent="0.25">
      <c r="D40"/>
      <c r="E40" s="390"/>
      <c r="F40" s="387"/>
    </row>
    <row r="41" spans="1:14" x14ac:dyDescent="0.25">
      <c r="D41"/>
      <c r="E41" s="387"/>
      <c r="F41" s="387"/>
    </row>
    <row r="42" spans="1:14" x14ac:dyDescent="0.25">
      <c r="D42"/>
      <c r="E42" s="390">
        <f>+E38+E33</f>
        <v>355000000</v>
      </c>
      <c r="F42" s="387"/>
    </row>
    <row r="43" spans="1:14" x14ac:dyDescent="0.25">
      <c r="D43"/>
      <c r="E43" s="387"/>
      <c r="F43" s="387"/>
    </row>
    <row r="44" spans="1:14" x14ac:dyDescent="0.25">
      <c r="D44"/>
      <c r="E44" s="387"/>
      <c r="F44" s="387"/>
    </row>
    <row r="45" spans="1:14" x14ac:dyDescent="0.25">
      <c r="D45"/>
      <c r="E45" s="387"/>
      <c r="F45" s="387"/>
    </row>
    <row r="46" spans="1:14" x14ac:dyDescent="0.25">
      <c r="D46"/>
      <c r="E46" s="387"/>
      <c r="F46" s="387"/>
    </row>
    <row r="47" spans="1:14" ht="25.5" x14ac:dyDescent="0.25">
      <c r="C47" s="12">
        <v>356</v>
      </c>
      <c r="D47" s="14" t="s">
        <v>463</v>
      </c>
      <c r="E47" s="11">
        <v>219457797</v>
      </c>
      <c r="F47" s="141" t="s">
        <v>37</v>
      </c>
      <c r="G47" s="161" t="s">
        <v>444</v>
      </c>
      <c r="H47" s="223" t="s">
        <v>442</v>
      </c>
      <c r="I47" s="223">
        <v>46</v>
      </c>
      <c r="J47" t="s">
        <v>914</v>
      </c>
      <c r="K47" s="357">
        <v>43889</v>
      </c>
      <c r="N47" s="357">
        <v>43889</v>
      </c>
    </row>
    <row r="48" spans="1:14" x14ac:dyDescent="0.25">
      <c r="D48"/>
      <c r="E48" s="387"/>
      <c r="F48" s="387"/>
    </row>
    <row r="49" spans="1:14" x14ac:dyDescent="0.25">
      <c r="D49"/>
      <c r="E49" s="387"/>
      <c r="F49" s="387"/>
    </row>
    <row r="50" spans="1:14" ht="25.5" x14ac:dyDescent="0.25">
      <c r="A50" s="399" t="s">
        <v>934</v>
      </c>
      <c r="C50" s="12">
        <v>430</v>
      </c>
      <c r="D50" s="14" t="s">
        <v>463</v>
      </c>
      <c r="E50" s="11">
        <v>109728898</v>
      </c>
      <c r="F50" s="141" t="s">
        <v>37</v>
      </c>
      <c r="G50" s="161" t="s">
        <v>444</v>
      </c>
      <c r="H50" s="223" t="s">
        <v>442</v>
      </c>
      <c r="I50" s="223">
        <v>46</v>
      </c>
      <c r="J50" t="s">
        <v>925</v>
      </c>
      <c r="K50" s="357">
        <v>44043</v>
      </c>
      <c r="N50" s="357">
        <v>44043</v>
      </c>
    </row>
    <row r="51" spans="1:14" x14ac:dyDescent="0.25">
      <c r="D51"/>
      <c r="E51" s="387"/>
      <c r="F51" s="387"/>
    </row>
    <row r="52" spans="1:14" x14ac:dyDescent="0.25">
      <c r="D52"/>
      <c r="E52" s="387"/>
      <c r="F52" s="387"/>
    </row>
    <row r="53" spans="1:14" x14ac:dyDescent="0.25">
      <c r="D53"/>
      <c r="F53" s="387"/>
    </row>
    <row r="54" spans="1:14" x14ac:dyDescent="0.25">
      <c r="D54"/>
      <c r="F54" s="387"/>
    </row>
    <row r="55" spans="1:14" x14ac:dyDescent="0.25">
      <c r="D55"/>
      <c r="E55" s="387"/>
      <c r="F55" s="387"/>
    </row>
    <row r="56" spans="1:14" ht="25.5" x14ac:dyDescent="0.25">
      <c r="C56" s="12">
        <v>332</v>
      </c>
      <c r="D56" s="14" t="s">
        <v>117</v>
      </c>
      <c r="E56" s="11">
        <v>78750000</v>
      </c>
      <c r="F56" s="141" t="s">
        <v>48</v>
      </c>
      <c r="G56" s="141" t="s">
        <v>48</v>
      </c>
      <c r="H56" s="223" t="s">
        <v>453</v>
      </c>
      <c r="I56" s="223">
        <v>33</v>
      </c>
      <c r="J56" s="180" t="s">
        <v>928</v>
      </c>
      <c r="K56" s="357">
        <v>43819</v>
      </c>
      <c r="N56" s="357">
        <v>43819</v>
      </c>
    </row>
    <row r="57" spans="1:14" x14ac:dyDescent="0.25">
      <c r="D57"/>
      <c r="E57" s="387"/>
      <c r="F57" s="387"/>
    </row>
    <row r="58" spans="1:14" x14ac:dyDescent="0.25">
      <c r="D58"/>
      <c r="E58" s="387"/>
      <c r="F58" s="387"/>
    </row>
    <row r="59" spans="1:14" x14ac:dyDescent="0.25">
      <c r="D59"/>
      <c r="E59" s="387"/>
      <c r="F59" s="387"/>
    </row>
    <row r="60" spans="1:14" ht="25.5" x14ac:dyDescent="0.25">
      <c r="A60" s="399" t="s">
        <v>446</v>
      </c>
      <c r="C60" s="12">
        <v>428</v>
      </c>
      <c r="D60" s="14" t="s">
        <v>117</v>
      </c>
      <c r="E60" s="11">
        <v>26250000</v>
      </c>
      <c r="F60" s="141" t="s">
        <v>48</v>
      </c>
      <c r="G60" s="141" t="s">
        <v>48</v>
      </c>
      <c r="H60" s="223" t="s">
        <v>453</v>
      </c>
      <c r="I60" s="223">
        <v>33</v>
      </c>
      <c r="J60" s="180" t="s">
        <v>925</v>
      </c>
      <c r="K60" s="357">
        <v>44053</v>
      </c>
      <c r="N60" s="357">
        <v>44053</v>
      </c>
    </row>
    <row r="61" spans="1:14" x14ac:dyDescent="0.25">
      <c r="D61"/>
      <c r="E61" s="387"/>
      <c r="F61" s="387"/>
    </row>
    <row r="62" spans="1:14" x14ac:dyDescent="0.25">
      <c r="D62"/>
      <c r="E62" s="387"/>
    </row>
    <row r="63" spans="1:14" x14ac:dyDescent="0.25">
      <c r="D63"/>
    </row>
    <row r="64" spans="1:14" x14ac:dyDescent="0.25">
      <c r="D64"/>
      <c r="E64" s="387"/>
    </row>
    <row r="65" spans="1:14" ht="25.5" x14ac:dyDescent="0.25">
      <c r="C65" s="12">
        <v>333</v>
      </c>
      <c r="D65" s="14" t="s">
        <v>118</v>
      </c>
      <c r="E65" s="11">
        <v>59250000</v>
      </c>
      <c r="F65" s="141" t="s">
        <v>48</v>
      </c>
      <c r="G65" s="141" t="s">
        <v>48</v>
      </c>
      <c r="H65" s="223" t="s">
        <v>453</v>
      </c>
      <c r="I65" s="223">
        <v>34</v>
      </c>
      <c r="J65" s="180" t="s">
        <v>928</v>
      </c>
      <c r="K65" s="357">
        <v>43819</v>
      </c>
      <c r="N65" s="357">
        <v>43819</v>
      </c>
    </row>
    <row r="66" spans="1:14" x14ac:dyDescent="0.25">
      <c r="D66"/>
    </row>
    <row r="67" spans="1:14" x14ac:dyDescent="0.25">
      <c r="D67"/>
      <c r="E67" s="387"/>
    </row>
    <row r="68" spans="1:14" ht="25.5" x14ac:dyDescent="0.25">
      <c r="A68" s="399" t="s">
        <v>446</v>
      </c>
      <c r="C68" s="12">
        <v>429</v>
      </c>
      <c r="D68" s="14" t="s">
        <v>118</v>
      </c>
      <c r="E68" s="11">
        <v>19750000</v>
      </c>
      <c r="F68" s="141" t="s">
        <v>48</v>
      </c>
      <c r="G68" s="141" t="s">
        <v>48</v>
      </c>
      <c r="H68" s="223" t="s">
        <v>453</v>
      </c>
      <c r="I68" s="223">
        <v>34</v>
      </c>
      <c r="J68" s="180" t="s">
        <v>925</v>
      </c>
      <c r="K68" s="357">
        <v>44053</v>
      </c>
      <c r="N68" s="357">
        <v>44053</v>
      </c>
    </row>
    <row r="69" spans="1:14" x14ac:dyDescent="0.25">
      <c r="D69"/>
      <c r="E69" s="387"/>
    </row>
    <row r="70" spans="1:14" x14ac:dyDescent="0.25">
      <c r="D70"/>
      <c r="F70" s="387"/>
    </row>
    <row r="71" spans="1:14" x14ac:dyDescent="0.25">
      <c r="D71"/>
      <c r="E71" s="387"/>
      <c r="F71" s="387"/>
    </row>
    <row r="72" spans="1:14" x14ac:dyDescent="0.25">
      <c r="D72"/>
      <c r="E72" s="387"/>
      <c r="F72" s="387"/>
    </row>
    <row r="73" spans="1:14" ht="25.5" x14ac:dyDescent="0.25">
      <c r="C73" s="12">
        <v>334</v>
      </c>
      <c r="D73" s="14" t="s">
        <v>126</v>
      </c>
      <c r="E73" s="11">
        <v>150000000</v>
      </c>
      <c r="F73" s="141" t="s">
        <v>37</v>
      </c>
      <c r="G73" s="141" t="s">
        <v>48</v>
      </c>
      <c r="H73" s="223" t="s">
        <v>453</v>
      </c>
      <c r="I73" s="223">
        <v>35</v>
      </c>
      <c r="J73" s="180" t="s">
        <v>938</v>
      </c>
      <c r="K73" t="s">
        <v>939</v>
      </c>
    </row>
    <row r="74" spans="1:14" x14ac:dyDescent="0.25">
      <c r="D74"/>
      <c r="E74" s="387"/>
      <c r="F74" s="387"/>
    </row>
    <row r="75" spans="1:14" x14ac:dyDescent="0.25">
      <c r="D75"/>
      <c r="E75" s="387"/>
      <c r="F75" s="387"/>
    </row>
    <row r="76" spans="1:14" x14ac:dyDescent="0.25">
      <c r="D76"/>
      <c r="E76" s="387"/>
      <c r="F76" s="387"/>
    </row>
    <row r="77" spans="1:14" ht="25.5" x14ac:dyDescent="0.25">
      <c r="C77" s="12">
        <v>336</v>
      </c>
      <c r="D77" s="14" t="s">
        <v>333</v>
      </c>
      <c r="E77" s="90">
        <v>25375240</v>
      </c>
      <c r="F77" s="141" t="s">
        <v>19</v>
      </c>
      <c r="G77" s="141" t="s">
        <v>48</v>
      </c>
      <c r="H77" s="223" t="s">
        <v>453</v>
      </c>
      <c r="I77" s="223">
        <v>37</v>
      </c>
      <c r="K77" t="s">
        <v>940</v>
      </c>
    </row>
    <row r="78" spans="1:14" x14ac:dyDescent="0.25">
      <c r="D78"/>
      <c r="E78" s="387"/>
      <c r="F78" s="387"/>
    </row>
    <row r="79" spans="1:14" x14ac:dyDescent="0.25">
      <c r="D79"/>
      <c r="E79" s="387"/>
      <c r="F79" s="387"/>
    </row>
    <row r="80" spans="1:14" x14ac:dyDescent="0.25">
      <c r="D80"/>
      <c r="E80" s="387"/>
      <c r="F80" s="387"/>
    </row>
    <row r="81" spans="3:15" ht="25.5" x14ac:dyDescent="0.25">
      <c r="C81" s="12">
        <v>341</v>
      </c>
      <c r="D81" s="14" t="s">
        <v>127</v>
      </c>
      <c r="E81" s="11">
        <v>180000000</v>
      </c>
      <c r="F81" s="141" t="s">
        <v>18</v>
      </c>
      <c r="G81" s="141" t="s">
        <v>48</v>
      </c>
      <c r="H81" s="224" t="s">
        <v>443</v>
      </c>
      <c r="I81" s="223">
        <v>39</v>
      </c>
      <c r="J81" s="180"/>
      <c r="K81" t="s">
        <v>941</v>
      </c>
    </row>
    <row r="82" spans="3:15" x14ac:dyDescent="0.25">
      <c r="D82"/>
      <c r="E82" s="387"/>
      <c r="F82" s="387"/>
    </row>
    <row r="83" spans="3:15" x14ac:dyDescent="0.25">
      <c r="D83"/>
      <c r="E83" s="387"/>
      <c r="F83" s="387"/>
    </row>
    <row r="84" spans="3:15" ht="33" x14ac:dyDescent="0.25">
      <c r="C84" s="12">
        <v>804</v>
      </c>
      <c r="D84" s="14" t="s">
        <v>392</v>
      </c>
      <c r="E84" s="11">
        <v>195000000</v>
      </c>
      <c r="F84" s="141" t="s">
        <v>48</v>
      </c>
      <c r="G84" s="141" t="s">
        <v>48</v>
      </c>
      <c r="H84" s="223" t="s">
        <v>453</v>
      </c>
      <c r="I84" s="223">
        <v>72</v>
      </c>
      <c r="J84" s="186">
        <v>43832</v>
      </c>
      <c r="K84" s="180"/>
      <c r="L84" s="186">
        <v>43819</v>
      </c>
      <c r="M84" s="180"/>
      <c r="N84" s="186">
        <v>43819</v>
      </c>
      <c r="O84" s="186"/>
    </row>
    <row r="85" spans="3:15" x14ac:dyDescent="0.25">
      <c r="D85"/>
      <c r="E85" s="387"/>
      <c r="F85" s="387"/>
    </row>
    <row r="86" spans="3:15" x14ac:dyDescent="0.25">
      <c r="D86"/>
      <c r="E86" s="387"/>
      <c r="F86" s="387"/>
    </row>
    <row r="87" spans="3:15" ht="33" x14ac:dyDescent="0.25">
      <c r="C87" s="12">
        <v>812</v>
      </c>
      <c r="D87" s="14" t="s">
        <v>392</v>
      </c>
      <c r="E87" s="11">
        <v>65000000</v>
      </c>
      <c r="F87" s="141" t="s">
        <v>48</v>
      </c>
      <c r="G87" s="141" t="s">
        <v>48</v>
      </c>
      <c r="H87" s="223" t="s">
        <v>453</v>
      </c>
      <c r="I87" s="223">
        <v>72</v>
      </c>
      <c r="J87" s="186" t="s">
        <v>925</v>
      </c>
      <c r="K87" s="180"/>
      <c r="L87" s="186">
        <v>44071</v>
      </c>
      <c r="M87" s="180"/>
      <c r="N87" s="186">
        <v>44071</v>
      </c>
      <c r="O87" s="186"/>
    </row>
    <row r="88" spans="3:15" x14ac:dyDescent="0.25">
      <c r="D88"/>
      <c r="E88" s="387"/>
      <c r="F88" s="387"/>
    </row>
    <row r="89" spans="3:15" x14ac:dyDescent="0.25">
      <c r="D89"/>
      <c r="E89" s="387"/>
      <c r="F89" s="387"/>
    </row>
    <row r="90" spans="3:15" x14ac:dyDescent="0.25">
      <c r="D90"/>
      <c r="E90" s="387"/>
      <c r="F90" s="387"/>
    </row>
    <row r="91" spans="3:15" x14ac:dyDescent="0.25">
      <c r="D91"/>
      <c r="E91" s="387"/>
      <c r="F91" s="387"/>
    </row>
    <row r="92" spans="3:15" x14ac:dyDescent="0.25">
      <c r="D92"/>
      <c r="F92" s="387"/>
    </row>
    <row r="93" spans="3:15" x14ac:dyDescent="0.25">
      <c r="D93"/>
      <c r="F93" s="387"/>
    </row>
    <row r="94" spans="3:15" ht="25.5" x14ac:dyDescent="0.25">
      <c r="C94" s="12">
        <v>360</v>
      </c>
      <c r="D94" s="14" t="s">
        <v>414</v>
      </c>
      <c r="E94" s="11">
        <v>140000000</v>
      </c>
      <c r="F94" s="141" t="s">
        <v>48</v>
      </c>
      <c r="G94" s="141" t="s">
        <v>48</v>
      </c>
      <c r="H94" s="223" t="s">
        <v>443</v>
      </c>
      <c r="I94" s="223">
        <v>48</v>
      </c>
      <c r="J94" s="180"/>
      <c r="K94" s="180"/>
      <c r="L94" s="180"/>
      <c r="M94" s="180"/>
      <c r="N94" s="180"/>
    </row>
    <row r="95" spans="3:15" x14ac:dyDescent="0.25">
      <c r="D95"/>
      <c r="F95" s="387"/>
    </row>
    <row r="96" spans="3:15" x14ac:dyDescent="0.25">
      <c r="D96"/>
      <c r="F96" s="387"/>
    </row>
    <row r="97" spans="1:14" x14ac:dyDescent="0.25">
      <c r="D97"/>
      <c r="F97" s="387"/>
    </row>
    <row r="98" spans="1:14" x14ac:dyDescent="0.25">
      <c r="D98"/>
      <c r="E98" s="387"/>
      <c r="F98" s="387"/>
    </row>
    <row r="99" spans="1:14" x14ac:dyDescent="0.25">
      <c r="D99"/>
      <c r="E99" s="387"/>
      <c r="F99" s="387"/>
    </row>
    <row r="100" spans="1:14" x14ac:dyDescent="0.25">
      <c r="D100"/>
      <c r="E100" s="387"/>
      <c r="F100" s="387"/>
    </row>
    <row r="101" spans="1:14" ht="66" x14ac:dyDescent="0.25">
      <c r="C101" s="12">
        <v>366</v>
      </c>
      <c r="D101" s="14" t="s">
        <v>283</v>
      </c>
      <c r="E101" s="11">
        <v>324934833</v>
      </c>
      <c r="F101" s="141" t="s">
        <v>37</v>
      </c>
      <c r="G101" s="161" t="s">
        <v>470</v>
      </c>
      <c r="H101" s="223" t="s">
        <v>443</v>
      </c>
      <c r="I101" s="223">
        <v>53</v>
      </c>
      <c r="J101" s="357">
        <v>43854</v>
      </c>
      <c r="K101">
        <v>180</v>
      </c>
      <c r="L101" t="s">
        <v>946</v>
      </c>
      <c r="N101" s="357">
        <v>43854</v>
      </c>
    </row>
    <row r="102" spans="1:14" x14ac:dyDescent="0.25">
      <c r="D102"/>
      <c r="E102" s="387"/>
      <c r="F102" s="387"/>
    </row>
    <row r="103" spans="1:14" x14ac:dyDescent="0.25">
      <c r="D103"/>
      <c r="E103" s="387"/>
      <c r="F103" s="387"/>
    </row>
    <row r="104" spans="1:14" ht="66" x14ac:dyDescent="0.25">
      <c r="A104" s="399" t="s">
        <v>446</v>
      </c>
      <c r="C104" s="12">
        <v>432</v>
      </c>
      <c r="D104" s="14" t="s">
        <v>283</v>
      </c>
      <c r="E104" s="11">
        <v>162467417</v>
      </c>
      <c r="F104" s="141" t="s">
        <v>37</v>
      </c>
      <c r="G104" s="161" t="s">
        <v>470</v>
      </c>
      <c r="H104" s="223" t="s">
        <v>443</v>
      </c>
      <c r="I104" s="223">
        <v>53</v>
      </c>
      <c r="J104" s="357">
        <v>44022</v>
      </c>
      <c r="K104">
        <v>90</v>
      </c>
      <c r="L104" t="s">
        <v>929</v>
      </c>
      <c r="N104" s="357">
        <v>44022</v>
      </c>
    </row>
    <row r="105" spans="1:14" x14ac:dyDescent="0.25">
      <c r="D105"/>
      <c r="E105" s="387"/>
      <c r="F105" s="387"/>
    </row>
    <row r="106" spans="1:14" x14ac:dyDescent="0.25">
      <c r="D106"/>
      <c r="F106" s="387"/>
    </row>
    <row r="107" spans="1:14" x14ac:dyDescent="0.25">
      <c r="D107"/>
      <c r="E107" s="387"/>
      <c r="F107" s="387"/>
    </row>
    <row r="108" spans="1:14" x14ac:dyDescent="0.25">
      <c r="D108"/>
      <c r="E108" s="387"/>
      <c r="F108" s="387"/>
    </row>
    <row r="109" spans="1:14" x14ac:dyDescent="0.25">
      <c r="D109"/>
      <c r="E109" s="387"/>
      <c r="F109" s="387"/>
    </row>
    <row r="110" spans="1:14" ht="38.25" x14ac:dyDescent="0.25">
      <c r="C110">
        <v>511</v>
      </c>
      <c r="D110" s="52" t="s">
        <v>172</v>
      </c>
      <c r="E110" s="11">
        <v>294565837.5</v>
      </c>
      <c r="F110" s="141" t="s">
        <v>125</v>
      </c>
      <c r="G110" s="161" t="s">
        <v>467</v>
      </c>
      <c r="H110" s="223" t="s">
        <v>453</v>
      </c>
      <c r="J110" s="357">
        <v>43819</v>
      </c>
      <c r="L110" t="s">
        <v>928</v>
      </c>
      <c r="N110" s="357">
        <v>43819</v>
      </c>
    </row>
    <row r="111" spans="1:14" x14ac:dyDescent="0.25">
      <c r="D111"/>
      <c r="E111" s="387"/>
      <c r="F111" s="387"/>
    </row>
    <row r="112" spans="1:14" x14ac:dyDescent="0.25">
      <c r="D112"/>
      <c r="F112" s="387"/>
    </row>
    <row r="113" spans="1:14" x14ac:dyDescent="0.25">
      <c r="D113"/>
      <c r="E113" s="387"/>
      <c r="F113" s="387"/>
    </row>
    <row r="114" spans="1:14" ht="38.25" x14ac:dyDescent="0.25">
      <c r="A114" s="399" t="s">
        <v>446</v>
      </c>
      <c r="B114" t="s">
        <v>961</v>
      </c>
      <c r="C114">
        <v>534</v>
      </c>
      <c r="D114" s="52" t="s">
        <v>172</v>
      </c>
      <c r="E114" s="11">
        <v>98188612.5</v>
      </c>
      <c r="F114" s="141" t="s">
        <v>125</v>
      </c>
      <c r="G114" s="161" t="s">
        <v>467</v>
      </c>
      <c r="H114" s="223" t="s">
        <v>453</v>
      </c>
    </row>
    <row r="115" spans="1:14" x14ac:dyDescent="0.25">
      <c r="D115"/>
      <c r="E115" s="387"/>
      <c r="F115" s="387"/>
    </row>
    <row r="116" spans="1:14" x14ac:dyDescent="0.25">
      <c r="D116"/>
      <c r="E116" s="387"/>
      <c r="F116" s="387"/>
    </row>
    <row r="117" spans="1:14" x14ac:dyDescent="0.25">
      <c r="D117"/>
      <c r="F117" s="387"/>
    </row>
    <row r="118" spans="1:14" x14ac:dyDescent="0.25">
      <c r="D118"/>
      <c r="F118" s="387"/>
    </row>
    <row r="119" spans="1:14" ht="38.25" x14ac:dyDescent="0.25">
      <c r="C119" s="12">
        <v>304</v>
      </c>
      <c r="D119" s="14" t="s">
        <v>105</v>
      </c>
      <c r="E119" s="11">
        <v>965625000</v>
      </c>
      <c r="F119" s="141" t="s">
        <v>37</v>
      </c>
      <c r="G119" s="161" t="s">
        <v>454</v>
      </c>
      <c r="H119" s="223" t="s">
        <v>453</v>
      </c>
      <c r="J119" s="357">
        <v>43819</v>
      </c>
      <c r="L119" t="s">
        <v>917</v>
      </c>
      <c r="N119" s="357">
        <v>43819</v>
      </c>
    </row>
    <row r="120" spans="1:14" x14ac:dyDescent="0.25">
      <c r="D120"/>
      <c r="F120" s="387"/>
    </row>
    <row r="121" spans="1:14" x14ac:dyDescent="0.25">
      <c r="D121"/>
      <c r="E121" s="387"/>
      <c r="F121" s="387"/>
    </row>
    <row r="122" spans="1:14" x14ac:dyDescent="0.25">
      <c r="D122"/>
      <c r="E122" s="387"/>
      <c r="F122" s="387"/>
    </row>
    <row r="123" spans="1:14" ht="38.25" x14ac:dyDescent="0.25">
      <c r="A123" s="399" t="s">
        <v>962</v>
      </c>
      <c r="C123" s="12">
        <v>434</v>
      </c>
      <c r="D123" s="14" t="s">
        <v>105</v>
      </c>
      <c r="E123" s="11">
        <v>321875000</v>
      </c>
      <c r="F123" s="141" t="s">
        <v>37</v>
      </c>
      <c r="G123" s="161" t="s">
        <v>454</v>
      </c>
      <c r="H123" s="223" t="s">
        <v>453</v>
      </c>
      <c r="J123" s="357">
        <v>44046</v>
      </c>
      <c r="L123" t="s">
        <v>925</v>
      </c>
      <c r="N123" s="357">
        <v>44046</v>
      </c>
    </row>
    <row r="124" spans="1:14" x14ac:dyDescent="0.25">
      <c r="D124"/>
      <c r="E124" s="387"/>
      <c r="F124" s="387"/>
    </row>
    <row r="125" spans="1:14" x14ac:dyDescent="0.25">
      <c r="D125"/>
      <c r="E125" s="387"/>
      <c r="F125" s="387"/>
    </row>
    <row r="126" spans="1:14" x14ac:dyDescent="0.25">
      <c r="D126"/>
      <c r="E126" s="387"/>
      <c r="F126" s="387"/>
    </row>
    <row r="127" spans="1:14" x14ac:dyDescent="0.25">
      <c r="D127"/>
      <c r="E127" s="387"/>
      <c r="F127" s="387"/>
    </row>
    <row r="128" spans="1:14" x14ac:dyDescent="0.25">
      <c r="D128"/>
      <c r="E128" s="387"/>
      <c r="F128" s="387"/>
    </row>
    <row r="129" spans="1:14" x14ac:dyDescent="0.25">
      <c r="D129"/>
      <c r="E129" s="387"/>
      <c r="F129" s="387"/>
    </row>
    <row r="130" spans="1:14" x14ac:dyDescent="0.25">
      <c r="D130"/>
      <c r="E130" s="387"/>
      <c r="F130" s="387"/>
    </row>
    <row r="131" spans="1:14" ht="33" x14ac:dyDescent="0.25">
      <c r="C131" s="12">
        <v>357</v>
      </c>
      <c r="D131" s="14" t="s">
        <v>963</v>
      </c>
      <c r="E131" s="11">
        <v>1000000000</v>
      </c>
      <c r="F131" s="387" t="s">
        <v>37</v>
      </c>
      <c r="G131" s="387" t="s">
        <v>27</v>
      </c>
      <c r="H131" t="s">
        <v>442</v>
      </c>
      <c r="J131" s="357">
        <v>43983</v>
      </c>
      <c r="L131" t="s">
        <v>924</v>
      </c>
      <c r="N131" s="357">
        <v>43983</v>
      </c>
    </row>
    <row r="132" spans="1:14" x14ac:dyDescent="0.25">
      <c r="D132"/>
      <c r="E132" s="387"/>
      <c r="F132" s="387"/>
    </row>
    <row r="133" spans="1:14" x14ac:dyDescent="0.25">
      <c r="D133"/>
      <c r="E133" s="387"/>
      <c r="F133" s="387"/>
    </row>
    <row r="134" spans="1:14" x14ac:dyDescent="0.25">
      <c r="D134"/>
      <c r="F134" s="387"/>
    </row>
    <row r="135" spans="1:14" ht="16.5" x14ac:dyDescent="0.25">
      <c r="A135" s="399" t="s">
        <v>446</v>
      </c>
      <c r="C135" s="12">
        <v>431</v>
      </c>
      <c r="D135" s="14" t="s">
        <v>308</v>
      </c>
      <c r="E135" s="11">
        <f>4490000000-1000000000</f>
        <v>3490000000</v>
      </c>
      <c r="F135" s="387" t="s">
        <v>37</v>
      </c>
      <c r="G135" s="387" t="s">
        <v>27</v>
      </c>
      <c r="H135" t="s">
        <v>442</v>
      </c>
      <c r="J135" s="357">
        <v>44050</v>
      </c>
      <c r="L135" t="s">
        <v>925</v>
      </c>
      <c r="N135" s="357">
        <v>44050</v>
      </c>
    </row>
    <row r="136" spans="1:14" x14ac:dyDescent="0.25">
      <c r="D136"/>
      <c r="F136" s="387"/>
    </row>
    <row r="137" spans="1:14" x14ac:dyDescent="0.25">
      <c r="D137"/>
      <c r="F137" s="387"/>
    </row>
    <row r="138" spans="1:14" x14ac:dyDescent="0.25">
      <c r="D138"/>
      <c r="F138" s="387"/>
    </row>
    <row r="139" spans="1:14" x14ac:dyDescent="0.25">
      <c r="D139"/>
      <c r="F139" s="387"/>
    </row>
    <row r="140" spans="1:14" ht="25.5" x14ac:dyDescent="0.25">
      <c r="C140" s="12">
        <v>504</v>
      </c>
      <c r="D140" s="14" t="s">
        <v>766</v>
      </c>
      <c r="E140" s="11">
        <v>45000000</v>
      </c>
      <c r="F140" s="141" t="s">
        <v>28</v>
      </c>
      <c r="G140" s="161" t="s">
        <v>465</v>
      </c>
      <c r="H140" s="223" t="s">
        <v>964</v>
      </c>
      <c r="I140" s="223">
        <v>61</v>
      </c>
      <c r="J140" s="180"/>
      <c r="K140" s="180"/>
      <c r="L140" s="180" t="s">
        <v>914</v>
      </c>
      <c r="M140" s="180"/>
      <c r="N140" s="186">
        <v>43875</v>
      </c>
    </row>
    <row r="141" spans="1:14" x14ac:dyDescent="0.25">
      <c r="D141"/>
      <c r="F141" s="387"/>
    </row>
    <row r="144" spans="1:14" ht="25.5" x14ac:dyDescent="0.25">
      <c r="C144" s="12">
        <v>535</v>
      </c>
      <c r="D144" s="14" t="s">
        <v>765</v>
      </c>
      <c r="E144" s="11">
        <v>45000000</v>
      </c>
      <c r="F144" s="141" t="s">
        <v>28</v>
      </c>
      <c r="G144" s="161" t="s">
        <v>465</v>
      </c>
      <c r="H144" s="223" t="s">
        <v>965</v>
      </c>
      <c r="I144" s="223"/>
      <c r="J144" s="180"/>
      <c r="K144" s="180"/>
      <c r="L144" s="180" t="s">
        <v>914</v>
      </c>
      <c r="M144" s="180"/>
      <c r="N144" s="186">
        <v>43875</v>
      </c>
    </row>
  </sheetData>
  <autoFilter ref="A9:O143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O36"/>
  <sheetViews>
    <sheetView topLeftCell="A20" workbookViewId="0">
      <selection activeCell="A21" sqref="A21"/>
    </sheetView>
  </sheetViews>
  <sheetFormatPr baseColWidth="10" defaultRowHeight="15" x14ac:dyDescent="0.25"/>
  <cols>
    <col min="2" max="2" width="37.28515625" customWidth="1"/>
    <col min="3" max="3" width="19.5703125" customWidth="1"/>
    <col min="4" max="4" width="14.140625" style="355" bestFit="1" customWidth="1"/>
    <col min="5" max="5" width="15" style="355" customWidth="1"/>
    <col min="6" max="6" width="12.5703125" customWidth="1"/>
    <col min="7" max="7" width="21.85546875" style="355" customWidth="1"/>
    <col min="8" max="8" width="21.85546875" customWidth="1"/>
    <col min="9" max="9" width="21.28515625" style="355" customWidth="1"/>
    <col min="10" max="10" width="15.140625" style="355" bestFit="1" customWidth="1"/>
    <col min="11" max="11" width="14.140625" style="355" bestFit="1" customWidth="1"/>
    <col min="14" max="14" width="33.85546875" customWidth="1"/>
    <col min="15" max="15" width="16.7109375" customWidth="1"/>
  </cols>
  <sheetData>
    <row r="3" spans="1:15" x14ac:dyDescent="0.25">
      <c r="A3" t="s">
        <v>1071</v>
      </c>
      <c r="I3" s="355">
        <f>+I5+G5+D5</f>
        <v>4820923644.5555553</v>
      </c>
    </row>
    <row r="4" spans="1:15" x14ac:dyDescent="0.25">
      <c r="A4" s="358"/>
      <c r="B4" s="358"/>
      <c r="C4" s="358" t="s">
        <v>955</v>
      </c>
      <c r="D4" s="359" t="s">
        <v>949</v>
      </c>
      <c r="E4" s="359" t="s">
        <v>953</v>
      </c>
      <c r="F4" s="358" t="s">
        <v>952</v>
      </c>
      <c r="G4" s="359" t="s">
        <v>950</v>
      </c>
      <c r="H4" s="358" t="s">
        <v>952</v>
      </c>
      <c r="I4" s="359" t="s">
        <v>951</v>
      </c>
      <c r="J4" s="359">
        <v>2021</v>
      </c>
      <c r="K4" s="359">
        <v>2022</v>
      </c>
      <c r="L4" s="358"/>
      <c r="N4" s="367" t="s">
        <v>977</v>
      </c>
    </row>
    <row r="5" spans="1:15" ht="33" x14ac:dyDescent="0.25">
      <c r="A5" s="358">
        <v>309</v>
      </c>
      <c r="B5" s="14" t="s">
        <v>269</v>
      </c>
      <c r="C5" s="11">
        <v>4466047677</v>
      </c>
      <c r="D5" s="359">
        <v>639854396</v>
      </c>
      <c r="E5" s="359"/>
      <c r="F5" s="360">
        <v>43873</v>
      </c>
      <c r="G5" s="394">
        <v>3963849028</v>
      </c>
      <c r="H5" s="360">
        <v>44181</v>
      </c>
      <c r="I5" s="359">
        <v>217220220.55555555</v>
      </c>
      <c r="J5" s="359">
        <f>+I5+G5+D5</f>
        <v>4820923644.5555553</v>
      </c>
      <c r="K5" s="359">
        <v>3615692733.4166665</v>
      </c>
      <c r="L5" s="361">
        <v>44834</v>
      </c>
      <c r="N5" s="11">
        <f>+D5+G5+I5</f>
        <v>4820923644.5555553</v>
      </c>
      <c r="O5" s="354">
        <f>+C5-N5</f>
        <v>-354875967.55555534</v>
      </c>
    </row>
    <row r="6" spans="1:15" ht="33" x14ac:dyDescent="0.25">
      <c r="A6" s="358">
        <v>310</v>
      </c>
      <c r="B6" s="14" t="s">
        <v>268</v>
      </c>
      <c r="C6" s="11">
        <v>221759669</v>
      </c>
      <c r="D6" s="359">
        <v>95569357</v>
      </c>
      <c r="E6" s="359"/>
      <c r="F6" s="361">
        <v>43932</v>
      </c>
      <c r="G6" s="394">
        <v>104898625</v>
      </c>
      <c r="H6" s="361">
        <v>44181</v>
      </c>
      <c r="I6" s="359">
        <v>13343030</v>
      </c>
      <c r="J6" s="359">
        <f>+I6+G6+D6</f>
        <v>213811012</v>
      </c>
      <c r="K6" s="359">
        <v>160358259</v>
      </c>
      <c r="L6" s="361">
        <v>44834</v>
      </c>
      <c r="N6" s="11">
        <f>+D6+G6+I6</f>
        <v>213811012</v>
      </c>
      <c r="O6" s="354">
        <f t="shared" ref="O6:O15" si="0">+C6-N6</f>
        <v>7948657</v>
      </c>
    </row>
    <row r="7" spans="1:15" ht="16.5" x14ac:dyDescent="0.25">
      <c r="A7" s="358">
        <v>311</v>
      </c>
      <c r="B7" s="14" t="s">
        <v>262</v>
      </c>
      <c r="C7" s="11">
        <v>2171231645</v>
      </c>
      <c r="D7" s="359">
        <v>1551988965</v>
      </c>
      <c r="E7" s="359">
        <v>513089248</v>
      </c>
      <c r="F7" s="361">
        <v>44317</v>
      </c>
      <c r="G7" s="359">
        <v>0</v>
      </c>
      <c r="H7" s="358"/>
      <c r="I7" s="359"/>
      <c r="J7" s="359"/>
      <c r="K7" s="359"/>
      <c r="L7" s="358"/>
      <c r="N7" s="11">
        <f>+D7+G7+I7</f>
        <v>1551988965</v>
      </c>
      <c r="O7" s="354">
        <f t="shared" si="0"/>
        <v>619242680</v>
      </c>
    </row>
    <row r="8" spans="1:15" ht="16.5" x14ac:dyDescent="0.25">
      <c r="A8" s="358">
        <v>312</v>
      </c>
      <c r="B8" s="14" t="s">
        <v>954</v>
      </c>
      <c r="C8" s="11">
        <v>11754712389</v>
      </c>
      <c r="D8" s="359">
        <v>4563147693</v>
      </c>
      <c r="E8" s="359"/>
      <c r="F8" s="361">
        <v>43994</v>
      </c>
      <c r="G8" s="394">
        <v>6313771852</v>
      </c>
      <c r="H8" s="361">
        <v>44181</v>
      </c>
      <c r="I8" s="359">
        <v>417966819</v>
      </c>
      <c r="J8" s="359">
        <v>10170525936.475903</v>
      </c>
      <c r="K8" s="359">
        <v>7627894452.3569269</v>
      </c>
      <c r="L8" s="361">
        <v>44834</v>
      </c>
      <c r="N8" s="11">
        <f t="shared" ref="N8:N15" si="1">+D8+G8+I8</f>
        <v>11294886364</v>
      </c>
      <c r="O8" s="354">
        <f t="shared" si="0"/>
        <v>459826025</v>
      </c>
    </row>
    <row r="9" spans="1:15" ht="16.5" x14ac:dyDescent="0.25">
      <c r="A9" s="358">
        <v>418</v>
      </c>
      <c r="B9" s="14" t="s">
        <v>956</v>
      </c>
      <c r="C9" s="11">
        <v>1401988</v>
      </c>
      <c r="D9" s="359">
        <v>0</v>
      </c>
      <c r="E9" s="359"/>
      <c r="F9" s="361"/>
      <c r="G9" s="394">
        <v>1272526</v>
      </c>
      <c r="H9" s="361">
        <v>44181</v>
      </c>
      <c r="I9" s="359">
        <f>+C9-G9</f>
        <v>129462</v>
      </c>
      <c r="J9" s="359"/>
      <c r="K9" s="359"/>
      <c r="L9" s="358"/>
      <c r="M9" s="356"/>
      <c r="N9" s="11">
        <f t="shared" si="1"/>
        <v>1401988</v>
      </c>
      <c r="O9" s="354">
        <f t="shared" si="0"/>
        <v>0</v>
      </c>
    </row>
    <row r="10" spans="1:15" ht="16.5" x14ac:dyDescent="0.25">
      <c r="A10" s="358">
        <v>419</v>
      </c>
      <c r="B10" s="14" t="s">
        <v>957</v>
      </c>
      <c r="C10" s="11">
        <v>1157162</v>
      </c>
      <c r="D10" s="359">
        <v>0</v>
      </c>
      <c r="E10" s="359"/>
      <c r="F10" s="358"/>
      <c r="G10" s="394">
        <v>1050308</v>
      </c>
      <c r="H10" s="361">
        <v>44181</v>
      </c>
      <c r="I10" s="359">
        <v>106854</v>
      </c>
      <c r="J10" s="359"/>
      <c r="K10" s="359"/>
      <c r="L10" s="358"/>
      <c r="M10" s="356"/>
      <c r="N10" s="11">
        <f t="shared" si="1"/>
        <v>1157162</v>
      </c>
      <c r="O10" s="354">
        <f t="shared" si="0"/>
        <v>0</v>
      </c>
    </row>
    <row r="11" spans="1:15" ht="33" x14ac:dyDescent="0.25">
      <c r="A11" s="358">
        <v>313</v>
      </c>
      <c r="B11" s="14" t="s">
        <v>263</v>
      </c>
      <c r="C11" s="11">
        <v>479311999</v>
      </c>
      <c r="D11" s="359">
        <v>0</v>
      </c>
      <c r="E11" s="359"/>
      <c r="F11" s="358"/>
      <c r="G11" s="394">
        <v>635906278</v>
      </c>
      <c r="H11" s="361">
        <v>44181</v>
      </c>
      <c r="I11" s="359">
        <v>30185425</v>
      </c>
      <c r="J11" s="359"/>
      <c r="K11" s="359"/>
      <c r="L11" s="358"/>
      <c r="M11" s="357"/>
      <c r="N11" s="11">
        <f t="shared" si="1"/>
        <v>666091703</v>
      </c>
      <c r="O11" s="354">
        <f t="shared" si="0"/>
        <v>-186779704</v>
      </c>
    </row>
    <row r="12" spans="1:15" ht="33" x14ac:dyDescent="0.25">
      <c r="A12" s="358">
        <v>314</v>
      </c>
      <c r="B12" s="14" t="s">
        <v>264</v>
      </c>
      <c r="C12" s="11">
        <v>650790000</v>
      </c>
      <c r="D12" s="359" t="s">
        <v>958</v>
      </c>
      <c r="E12" s="359"/>
      <c r="F12" s="358"/>
      <c r="G12" s="359"/>
      <c r="H12" s="358"/>
      <c r="I12" s="359"/>
      <c r="J12" s="359"/>
      <c r="K12" s="359"/>
      <c r="L12" s="358"/>
      <c r="N12" s="11">
        <f>+C12</f>
        <v>650790000</v>
      </c>
      <c r="O12" s="354">
        <f t="shared" si="0"/>
        <v>0</v>
      </c>
    </row>
    <row r="13" spans="1:15" ht="33" x14ac:dyDescent="0.25">
      <c r="A13" s="358">
        <v>315</v>
      </c>
      <c r="B13" s="14" t="s">
        <v>265</v>
      </c>
      <c r="C13" s="11">
        <v>356798200</v>
      </c>
      <c r="D13" s="359">
        <v>0</v>
      </c>
      <c r="E13" s="359"/>
      <c r="F13" s="358"/>
      <c r="G13" s="394">
        <v>473366442</v>
      </c>
      <c r="H13" s="361">
        <v>44181</v>
      </c>
      <c r="I13" s="359">
        <v>22469926</v>
      </c>
      <c r="J13" s="359"/>
      <c r="K13" s="359"/>
      <c r="L13" s="358"/>
      <c r="N13" s="11">
        <f>+D13+G13+I13</f>
        <v>495836368</v>
      </c>
      <c r="O13" s="354">
        <f t="shared" si="0"/>
        <v>-139038168</v>
      </c>
    </row>
    <row r="14" spans="1:15" ht="33" x14ac:dyDescent="0.25">
      <c r="A14" s="358">
        <v>316</v>
      </c>
      <c r="B14" s="14" t="s">
        <v>266</v>
      </c>
      <c r="C14" s="11">
        <v>1456392528</v>
      </c>
      <c r="D14" s="359">
        <v>1301608307</v>
      </c>
      <c r="E14" s="359"/>
      <c r="F14" s="361">
        <v>44196</v>
      </c>
      <c r="G14" s="359"/>
      <c r="H14" s="358"/>
      <c r="I14" s="359">
        <v>54233679.458333336</v>
      </c>
      <c r="J14" s="359">
        <v>1301608307</v>
      </c>
      <c r="K14" s="359">
        <v>976206230.25</v>
      </c>
      <c r="L14" s="358"/>
      <c r="N14" s="11">
        <f>+D14+G14+I14</f>
        <v>1355841986.4583333</v>
      </c>
      <c r="O14" s="354">
        <f t="shared" si="0"/>
        <v>100550541.54166675</v>
      </c>
    </row>
    <row r="15" spans="1:15" ht="33" x14ac:dyDescent="0.25">
      <c r="A15" s="358">
        <v>317</v>
      </c>
      <c r="B15" s="14" t="s">
        <v>267</v>
      </c>
      <c r="C15" s="11">
        <v>370992447</v>
      </c>
      <c r="D15" s="359">
        <v>0</v>
      </c>
      <c r="E15" s="359"/>
      <c r="F15" s="358"/>
      <c r="G15" s="359">
        <v>336734351</v>
      </c>
      <c r="H15" s="361">
        <v>44181</v>
      </c>
      <c r="I15" s="359">
        <v>15984226</v>
      </c>
      <c r="J15" s="359"/>
      <c r="K15" s="359"/>
      <c r="L15" s="358"/>
      <c r="N15" s="11">
        <f t="shared" si="1"/>
        <v>352718577</v>
      </c>
      <c r="O15" s="354">
        <f t="shared" si="0"/>
        <v>18273870</v>
      </c>
    </row>
    <row r="16" spans="1:15" ht="16.5" x14ac:dyDescent="0.25">
      <c r="A16" s="358"/>
      <c r="B16" s="14"/>
      <c r="C16" s="10">
        <f>SUM(C5:C15)</f>
        <v>21930595704</v>
      </c>
      <c r="D16" s="359"/>
      <c r="E16" s="359"/>
      <c r="F16" s="358"/>
      <c r="G16" s="359"/>
      <c r="H16" s="358"/>
      <c r="I16" s="359"/>
      <c r="J16" s="359"/>
      <c r="K16" s="359"/>
      <c r="L16" s="358"/>
      <c r="N16" s="10">
        <f>SUM(N5:N15)</f>
        <v>21405447770.013889</v>
      </c>
      <c r="O16" s="10">
        <f>SUM(O5:O15)</f>
        <v>525147933.9861114</v>
      </c>
    </row>
    <row r="18" spans="1:15" x14ac:dyDescent="0.25">
      <c r="C18" s="400">
        <v>21930595704</v>
      </c>
      <c r="N18" s="368">
        <f>+N16-C16</f>
        <v>-525147933.98611069</v>
      </c>
    </row>
    <row r="19" spans="1:15" x14ac:dyDescent="0.25">
      <c r="N19" s="354"/>
    </row>
    <row r="20" spans="1:15" x14ac:dyDescent="0.25">
      <c r="C20" s="355"/>
      <c r="K20" s="355">
        <f>+J23/365*270</f>
        <v>3102048641.0958905</v>
      </c>
    </row>
    <row r="21" spans="1:15" x14ac:dyDescent="0.25">
      <c r="A21" t="s">
        <v>1072</v>
      </c>
    </row>
    <row r="22" spans="1:15" x14ac:dyDescent="0.25">
      <c r="A22" s="358"/>
      <c r="B22" s="358"/>
      <c r="C22" s="358" t="s">
        <v>955</v>
      </c>
      <c r="D22" s="359" t="s">
        <v>949</v>
      </c>
      <c r="E22" s="359" t="s">
        <v>953</v>
      </c>
      <c r="F22" s="358" t="s">
        <v>952</v>
      </c>
      <c r="G22" s="359" t="s">
        <v>950</v>
      </c>
      <c r="H22" s="358" t="s">
        <v>952</v>
      </c>
      <c r="I22" s="359" t="s">
        <v>951</v>
      </c>
      <c r="J22" s="359">
        <v>2021</v>
      </c>
      <c r="K22" s="359">
        <v>2022</v>
      </c>
      <c r="L22" s="358"/>
      <c r="N22" s="367" t="s">
        <v>977</v>
      </c>
    </row>
    <row r="23" spans="1:15" ht="33" x14ac:dyDescent="0.25">
      <c r="A23" s="358">
        <v>309</v>
      </c>
      <c r="B23" s="14" t="s">
        <v>269</v>
      </c>
      <c r="C23" s="11">
        <v>4466047677</v>
      </c>
      <c r="D23" s="359">
        <v>346366272</v>
      </c>
      <c r="E23" s="359"/>
      <c r="F23" s="360">
        <v>43873</v>
      </c>
      <c r="G23" s="401">
        <v>3663946603</v>
      </c>
      <c r="H23" s="360">
        <v>44181</v>
      </c>
      <c r="I23" s="359">
        <f>12213155*15</f>
        <v>183197325</v>
      </c>
      <c r="J23" s="359">
        <f>+I23+G23+D23</f>
        <v>4193510200</v>
      </c>
      <c r="K23" s="359">
        <f>+J23/365*270</f>
        <v>3102048641.0958905</v>
      </c>
      <c r="L23" s="361">
        <v>44834</v>
      </c>
      <c r="N23" s="11">
        <f>+D23+G23+I23</f>
        <v>4193510200</v>
      </c>
      <c r="O23" s="354">
        <f>+C23-N23</f>
        <v>272537477</v>
      </c>
    </row>
    <row r="24" spans="1:15" ht="33" x14ac:dyDescent="0.25">
      <c r="A24" s="358">
        <v>310</v>
      </c>
      <c r="B24" s="14" t="s">
        <v>268</v>
      </c>
      <c r="C24" s="11">
        <v>221759669</v>
      </c>
      <c r="D24" s="359">
        <v>95569357</v>
      </c>
      <c r="E24" s="359"/>
      <c r="F24" s="361">
        <v>43932</v>
      </c>
      <c r="G24" s="401">
        <v>228204684</v>
      </c>
      <c r="H24" s="361">
        <v>44181</v>
      </c>
      <c r="I24" s="359">
        <f>916485*15</f>
        <v>13747275</v>
      </c>
      <c r="J24" s="359">
        <f>+I24+G24+D24</f>
        <v>337521316</v>
      </c>
      <c r="K24" s="359">
        <f>+J24/365*270</f>
        <v>249673302.24657536</v>
      </c>
      <c r="L24" s="361">
        <v>44834</v>
      </c>
      <c r="N24" s="11">
        <f>+D24+G24+I24</f>
        <v>337521316</v>
      </c>
      <c r="O24" s="354">
        <f t="shared" ref="O24:O33" si="2">+C24-N24</f>
        <v>-115761647</v>
      </c>
    </row>
    <row r="25" spans="1:15" ht="16.5" x14ac:dyDescent="0.25">
      <c r="A25" s="358">
        <v>311</v>
      </c>
      <c r="B25" s="14" t="s">
        <v>262</v>
      </c>
      <c r="C25" s="11">
        <v>2171231645</v>
      </c>
      <c r="D25" s="359">
        <v>1551988965</v>
      </c>
      <c r="E25" s="359">
        <v>513089248</v>
      </c>
      <c r="F25" s="361">
        <v>44317</v>
      </c>
      <c r="G25" s="359">
        <v>0</v>
      </c>
      <c r="H25" s="358"/>
      <c r="I25" s="359"/>
      <c r="J25" s="359"/>
      <c r="K25" s="359"/>
      <c r="L25" s="358"/>
      <c r="N25" s="11">
        <f>+D25+G25+I25</f>
        <v>1551988965</v>
      </c>
      <c r="O25" s="354">
        <f t="shared" si="2"/>
        <v>619242680</v>
      </c>
    </row>
    <row r="26" spans="1:15" ht="16.5" x14ac:dyDescent="0.25">
      <c r="A26" s="358">
        <v>312</v>
      </c>
      <c r="B26" s="14" t="s">
        <v>954</v>
      </c>
      <c r="C26" s="11">
        <v>11754712389</v>
      </c>
      <c r="D26" s="359">
        <v>4569770558</v>
      </c>
      <c r="E26" s="359"/>
      <c r="F26" s="361">
        <v>43994</v>
      </c>
      <c r="G26" s="401">
        <v>6314863099</v>
      </c>
      <c r="H26" s="361">
        <v>44181</v>
      </c>
      <c r="I26" s="359">
        <f>33769321*15</f>
        <v>506539815</v>
      </c>
      <c r="J26" s="359">
        <f>+I26+G26+D26</f>
        <v>11391173472</v>
      </c>
      <c r="K26" s="359">
        <f>+J26/365*270</f>
        <v>8426347499.8356161</v>
      </c>
      <c r="L26" s="361">
        <v>44834</v>
      </c>
      <c r="N26" s="11">
        <f t="shared" ref="N26:N29" si="3">+D26+G26+I26</f>
        <v>11391173472</v>
      </c>
      <c r="O26" s="354">
        <f t="shared" si="2"/>
        <v>363538917</v>
      </c>
    </row>
    <row r="27" spans="1:15" ht="16.5" x14ac:dyDescent="0.25">
      <c r="A27" s="358">
        <v>418</v>
      </c>
      <c r="B27" s="14" t="s">
        <v>956</v>
      </c>
      <c r="C27" s="11">
        <v>1401988</v>
      </c>
      <c r="D27" s="359">
        <v>0</v>
      </c>
      <c r="E27" s="359"/>
      <c r="F27" s="361"/>
      <c r="G27" s="401">
        <v>1272526</v>
      </c>
      <c r="H27" s="361">
        <v>44181</v>
      </c>
      <c r="I27" s="359">
        <f>+C27-G27</f>
        <v>129462</v>
      </c>
      <c r="J27" s="359"/>
      <c r="K27" s="359"/>
      <c r="L27" s="358"/>
      <c r="M27" s="356"/>
      <c r="N27" s="11">
        <f t="shared" si="3"/>
        <v>1401988</v>
      </c>
      <c r="O27" s="354">
        <f t="shared" si="2"/>
        <v>0</v>
      </c>
    </row>
    <row r="28" spans="1:15" ht="16.5" x14ac:dyDescent="0.25">
      <c r="A28" s="358">
        <v>419</v>
      </c>
      <c r="B28" s="14" t="s">
        <v>957</v>
      </c>
      <c r="C28" s="11">
        <v>1157162</v>
      </c>
      <c r="D28" s="359">
        <v>0</v>
      </c>
      <c r="E28" s="359"/>
      <c r="F28" s="358"/>
      <c r="G28" s="401">
        <v>997435</v>
      </c>
      <c r="H28" s="361">
        <v>44181</v>
      </c>
      <c r="I28" s="359">
        <f>3325*15</f>
        <v>49875</v>
      </c>
      <c r="J28" s="359"/>
      <c r="K28" s="359"/>
      <c r="L28" s="358"/>
      <c r="M28" s="356"/>
      <c r="N28" s="11">
        <f t="shared" si="3"/>
        <v>1047310</v>
      </c>
      <c r="O28" s="354">
        <f t="shared" si="2"/>
        <v>109852</v>
      </c>
    </row>
    <row r="29" spans="1:15" ht="33" x14ac:dyDescent="0.25">
      <c r="A29" s="358">
        <v>313</v>
      </c>
      <c r="B29" s="14" t="s">
        <v>263</v>
      </c>
      <c r="C29" s="11">
        <v>479311999</v>
      </c>
      <c r="D29" s="359">
        <v>0</v>
      </c>
      <c r="E29" s="359"/>
      <c r="F29" s="358"/>
      <c r="G29" s="401">
        <v>603698630</v>
      </c>
      <c r="H29" s="361">
        <v>44181</v>
      </c>
      <c r="I29" s="359">
        <f>2012329*15</f>
        <v>30184935</v>
      </c>
      <c r="J29" s="359"/>
      <c r="K29" s="359"/>
      <c r="L29" s="358"/>
      <c r="M29" s="357"/>
      <c r="N29" s="11">
        <f t="shared" si="3"/>
        <v>633883565</v>
      </c>
      <c r="O29" s="354">
        <f t="shared" si="2"/>
        <v>-154571566</v>
      </c>
    </row>
    <row r="30" spans="1:15" ht="33" x14ac:dyDescent="0.25">
      <c r="A30" s="358">
        <v>314</v>
      </c>
      <c r="B30" s="14" t="s">
        <v>264</v>
      </c>
      <c r="C30" s="11">
        <v>650790000</v>
      </c>
      <c r="D30" s="359" t="s">
        <v>958</v>
      </c>
      <c r="E30" s="359"/>
      <c r="F30" s="358"/>
      <c r="G30" s="359"/>
      <c r="H30" s="358"/>
      <c r="I30" s="359"/>
      <c r="J30" s="359"/>
      <c r="K30" s="359"/>
      <c r="L30" s="358"/>
      <c r="N30" s="11">
        <f>+C30</f>
        <v>650790000</v>
      </c>
      <c r="O30" s="354">
        <f t="shared" si="2"/>
        <v>0</v>
      </c>
    </row>
    <row r="31" spans="1:15" ht="33" x14ac:dyDescent="0.25">
      <c r="A31" s="358">
        <v>315</v>
      </c>
      <c r="B31" s="14" t="s">
        <v>265</v>
      </c>
      <c r="C31" s="11">
        <v>356798200</v>
      </c>
      <c r="D31" s="359">
        <v>0</v>
      </c>
      <c r="E31" s="359"/>
      <c r="F31" s="358"/>
      <c r="G31" s="401">
        <v>449753425</v>
      </c>
      <c r="H31" s="361">
        <v>44181</v>
      </c>
      <c r="I31" s="359">
        <f>1499178*15</f>
        <v>22487670</v>
      </c>
      <c r="J31" s="359"/>
      <c r="K31" s="359"/>
      <c r="L31" s="358"/>
      <c r="N31" s="11">
        <f>+D31+G31+I31</f>
        <v>472241095</v>
      </c>
      <c r="O31" s="354">
        <f t="shared" si="2"/>
        <v>-115442895</v>
      </c>
    </row>
    <row r="32" spans="1:15" ht="33" x14ac:dyDescent="0.25">
      <c r="A32" s="358">
        <v>316</v>
      </c>
      <c r="B32" s="14" t="s">
        <v>266</v>
      </c>
      <c r="C32" s="11">
        <v>1456392528</v>
      </c>
      <c r="D32" s="359">
        <v>1301608307</v>
      </c>
      <c r="E32" s="359"/>
      <c r="F32" s="361">
        <v>44196</v>
      </c>
      <c r="G32" s="359"/>
      <c r="H32" s="358"/>
      <c r="I32" s="359">
        <f>+D32/366*15</f>
        <v>53344602.745901644</v>
      </c>
      <c r="J32" s="359">
        <f>+I32+G32+D32</f>
        <v>1354952909.7459016</v>
      </c>
      <c r="K32" s="359">
        <f>+J32/365*270</f>
        <v>1002293933.2366943</v>
      </c>
      <c r="L32" s="358"/>
      <c r="N32" s="11">
        <f>+D32+G32+I32</f>
        <v>1354952909.7459016</v>
      </c>
      <c r="O32" s="354">
        <f t="shared" si="2"/>
        <v>101439618.25409842</v>
      </c>
    </row>
    <row r="33" spans="1:15" ht="33" x14ac:dyDescent="0.25">
      <c r="A33" s="358">
        <v>317</v>
      </c>
      <c r="B33" s="14" t="s">
        <v>267</v>
      </c>
      <c r="C33" s="11">
        <v>370992447</v>
      </c>
      <c r="D33" s="359">
        <v>0</v>
      </c>
      <c r="E33" s="359"/>
      <c r="F33" s="358"/>
      <c r="G33" s="359">
        <v>319315068</v>
      </c>
      <c r="H33" s="361">
        <v>44181</v>
      </c>
      <c r="I33" s="359">
        <f>1064384*15</f>
        <v>15965760</v>
      </c>
      <c r="J33" s="359"/>
      <c r="K33" s="359"/>
      <c r="L33" s="358"/>
      <c r="N33" s="11">
        <f>+D33+G33+I33</f>
        <v>335280828</v>
      </c>
      <c r="O33" s="354">
        <f t="shared" si="2"/>
        <v>35711619</v>
      </c>
    </row>
    <row r="34" spans="1:15" ht="16.5" x14ac:dyDescent="0.25">
      <c r="A34" s="358"/>
      <c r="B34" s="14"/>
      <c r="C34" s="10">
        <f>SUM(C23:C33)</f>
        <v>21930595704</v>
      </c>
      <c r="D34" s="359"/>
      <c r="E34" s="359"/>
      <c r="F34" s="358"/>
      <c r="G34" s="359"/>
      <c r="H34" s="358"/>
      <c r="I34" s="359"/>
      <c r="J34" s="359"/>
      <c r="K34" s="359"/>
      <c r="L34" s="358"/>
      <c r="N34" s="10">
        <f>SUM(N23:N33)</f>
        <v>20923791648.745903</v>
      </c>
      <c r="O34" s="10">
        <f>SUM(O23:O33)</f>
        <v>1006804055.2540984</v>
      </c>
    </row>
    <row r="36" spans="1:15" x14ac:dyDescent="0.25">
      <c r="C36" s="400"/>
      <c r="N36" s="368">
        <f>+N34-C34</f>
        <v>-1006804055.254097</v>
      </c>
    </row>
  </sheetData>
  <pageMargins left="1.1023622047244095" right="0.70866141732283472" top="0.74803149606299213" bottom="0.74803149606299213" header="0.31496062992125984" footer="0.31496062992125984"/>
  <pageSetup paperSize="5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PROGRAMACION CONTRACTUAL </vt:lpstr>
      <vt:lpstr>PROGRAMACION CONTRACTUAL</vt:lpstr>
      <vt:lpstr>Hoja1</vt:lpstr>
      <vt:lpstr>GRUPACION </vt:lpstr>
      <vt:lpstr>Hoja3</vt:lpstr>
      <vt:lpstr>SEGUROS</vt:lpstr>
      <vt:lpstr>'PROGRAMACION CONTRACTUAL'!Área_de_impresión</vt:lpstr>
      <vt:lpstr>'PROGRAMACION CONTRACTUAL'!Títulos_a_imprimir</vt:lpstr>
      <vt:lpstr>'PROGRAMACION CONTRACTUAL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CALDERON VALENCIA</dc:creator>
  <cp:lastModifiedBy>YEISON JAVIER GALLO BERMUDEZ</cp:lastModifiedBy>
  <cp:lastPrinted>2019-12-31T15:34:22Z</cp:lastPrinted>
  <dcterms:created xsi:type="dcterms:W3CDTF">2019-08-27T14:55:18Z</dcterms:created>
  <dcterms:modified xsi:type="dcterms:W3CDTF">2020-02-07T13:53:02Z</dcterms:modified>
</cp:coreProperties>
</file>