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66925"/>
  <mc:AlternateContent xmlns:mc="http://schemas.openxmlformats.org/markup-compatibility/2006">
    <mc:Choice Requires="x15">
      <x15ac:absPath xmlns:x15ac="http://schemas.microsoft.com/office/spreadsheetml/2010/11/ac" url="C:\Users\MREYESC\Documents\BACKUPCRIS31102024\SGS2025\FURAG\EVIDENCIAS\"/>
    </mc:Choice>
  </mc:AlternateContent>
  <xr:revisionPtr revIDLastSave="0" documentId="8_{C5ADA2B6-13C9-498E-8686-94B3808C7CC7}" xr6:coauthVersionLast="36" xr6:coauthVersionMax="36" xr10:uidLastSave="{00000000-0000-0000-0000-000000000000}"/>
  <bookViews>
    <workbookView xWindow="0" yWindow="0" windowWidth="28800" windowHeight="12225" tabRatio="788" xr2:uid="{00000000-000D-0000-FFFF-FFFF00000000}"/>
  </bookViews>
  <sheets>
    <sheet name="PORTADA" sheetId="1" r:id="rId1"/>
    <sheet name="ESCALA DE EVALUACION" sheetId="2" r:id="rId2"/>
    <sheet name="LEVANTAMIENTO DE INFO." sheetId="3" r:id="rId3"/>
    <sheet name="AREAS INVOLUCRADAS" sheetId="4" r:id="rId4"/>
    <sheet name="ADMINISTRATIVAS" sheetId="5" r:id="rId5"/>
    <sheet name="TECNICAS" sheetId="6" r:id="rId6"/>
    <sheet name="PHVA" sheetId="10" r:id="rId7"/>
    <sheet name="CIBER" sheetId="9" r:id="rId8"/>
    <sheet name="MADUREZ" sheetId="8" r:id="rId9"/>
  </sheets>
  <externalReferences>
    <externalReference r:id="rId10"/>
  </externalReferences>
  <calcPr calcId="191029"/>
  <pivotCaches>
    <pivotCache cacheId="0" r:id="rId11"/>
    <pivotCache cacheId="1" r:id="rId1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8" l="1"/>
  <c r="K110" i="6" l="1"/>
  <c r="K109" i="6"/>
  <c r="K106" i="6"/>
  <c r="K96" i="6"/>
  <c r="K92" i="6"/>
  <c r="K85" i="6"/>
  <c r="K81" i="6"/>
  <c r="K77" i="6"/>
  <c r="K74" i="6"/>
  <c r="K72" i="6"/>
  <c r="K67" i="6"/>
  <c r="K65" i="6"/>
  <c r="K63" i="6"/>
  <c r="K58" i="6"/>
  <c r="K46" i="6"/>
  <c r="K39" i="6"/>
  <c r="K34" i="6"/>
  <c r="K33" i="6"/>
  <c r="K26" i="6"/>
  <c r="K24" i="6"/>
  <c r="K17" i="6"/>
  <c r="K14" i="6"/>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K38" i="10"/>
  <c r="K35" i="10"/>
  <c r="K28" i="10"/>
  <c r="K31" i="10"/>
  <c r="K80" i="6"/>
  <c r="K13" i="6"/>
  <c r="K91" i="6"/>
  <c r="K57" i="6"/>
  <c r="K38" i="6"/>
  <c r="K26" i="10"/>
  <c r="L59" i="5"/>
  <c r="C5" i="9"/>
  <c r="L37" i="10"/>
  <c r="F25" i="10"/>
  <c r="E25" i="10"/>
  <c r="D25" i="10"/>
  <c r="F22" i="10"/>
  <c r="E22" i="10"/>
  <c r="D22" i="10"/>
  <c r="E21" i="10"/>
  <c r="D21" i="10"/>
  <c r="F18" i="10"/>
  <c r="E18" i="10"/>
  <c r="C32" i="1"/>
  <c r="C31" i="1"/>
  <c r="C22" i="1"/>
  <c r="C21" i="1"/>
  <c r="C20" i="1"/>
  <c r="C19" i="1"/>
  <c r="C5" i="8"/>
  <c r="C10" i="10"/>
  <c r="C6" i="6"/>
  <c r="D6" i="5"/>
  <c r="C6" i="4"/>
  <c r="D6" i="3"/>
  <c r="F43" i="1"/>
  <c r="F75" i="8"/>
  <c r="F67" i="8"/>
  <c r="F66" i="8"/>
  <c r="F65" i="8"/>
  <c r="F64" i="8"/>
  <c r="F63" i="8"/>
  <c r="F61" i="8"/>
  <c r="F60" i="8"/>
  <c r="F59" i="8"/>
  <c r="N59" i="8" s="1"/>
  <c r="F58" i="8"/>
  <c r="N58" i="8" s="1"/>
  <c r="F57" i="8"/>
  <c r="N57" i="8" s="1"/>
  <c r="F55" i="8"/>
  <c r="F56" i="8" s="1"/>
  <c r="F54" i="8"/>
  <c r="F53" i="8"/>
  <c r="F52" i="8"/>
  <c r="F51" i="8"/>
  <c r="F50" i="8"/>
  <c r="F49" i="8"/>
  <c r="F40" i="8"/>
  <c r="F39" i="8"/>
  <c r="F28" i="8"/>
  <c r="F26" i="8"/>
  <c r="F25" i="8"/>
  <c r="J25" i="8" s="1"/>
  <c r="F21" i="8"/>
  <c r="F20" i="8"/>
  <c r="F22" i="8" s="1"/>
  <c r="F19" i="8"/>
  <c r="F16" i="8"/>
  <c r="F15" i="8"/>
  <c r="F14" i="8"/>
  <c r="F13" i="8"/>
  <c r="F12" i="8"/>
  <c r="F17" i="8"/>
  <c r="H17" i="8" s="1"/>
  <c r="L38" i="10"/>
  <c r="E42" i="1"/>
  <c r="L35" i="10"/>
  <c r="E41" i="1"/>
  <c r="L26" i="10"/>
  <c r="E39" i="1"/>
  <c r="F32" i="8"/>
  <c r="P32" i="8"/>
  <c r="F69" i="8"/>
  <c r="P69" i="8"/>
  <c r="P75" i="8"/>
  <c r="P76" i="8"/>
  <c r="O74" i="8"/>
  <c r="O76" i="8"/>
  <c r="M74" i="8"/>
  <c r="K74" i="8"/>
  <c r="I74" i="8"/>
  <c r="G74" i="8"/>
  <c r="N67" i="8"/>
  <c r="P67" i="8"/>
  <c r="P65" i="8"/>
  <c r="P64" i="8"/>
  <c r="N63" i="8"/>
  <c r="P63" i="8"/>
  <c r="P61" i="8"/>
  <c r="P60" i="8"/>
  <c r="P59" i="8"/>
  <c r="P58" i="8"/>
  <c r="P57" i="8"/>
  <c r="P74" i="8" s="1"/>
  <c r="O56" i="8"/>
  <c r="M56" i="8"/>
  <c r="K56" i="8"/>
  <c r="I56" i="8"/>
  <c r="G56" i="8"/>
  <c r="P54" i="8"/>
  <c r="P53" i="8"/>
  <c r="P52" i="8"/>
  <c r="N51" i="8"/>
  <c r="L51" i="8"/>
  <c r="P51" i="8"/>
  <c r="N50" i="8"/>
  <c r="L50" i="8"/>
  <c r="P50" i="8"/>
  <c r="L49" i="8"/>
  <c r="P49" i="8"/>
  <c r="L40" i="8"/>
  <c r="P40" i="8"/>
  <c r="L39" i="8"/>
  <c r="P39" i="8"/>
  <c r="O34" i="8"/>
  <c r="M34" i="8"/>
  <c r="K34" i="8"/>
  <c r="I34" i="8"/>
  <c r="G34" i="8"/>
  <c r="J28" i="8"/>
  <c r="P28" i="8"/>
  <c r="N26" i="8"/>
  <c r="L26" i="8"/>
  <c r="J26" i="8"/>
  <c r="P24" i="8"/>
  <c r="N24" i="8"/>
  <c r="L24" i="8"/>
  <c r="J24" i="8"/>
  <c r="P23" i="8"/>
  <c r="P34" i="8"/>
  <c r="N23" i="8"/>
  <c r="N34" i="8"/>
  <c r="L23" i="8"/>
  <c r="L34" i="8"/>
  <c r="J23" i="8"/>
  <c r="J34" i="8"/>
  <c r="O22" i="8"/>
  <c r="M22" i="8"/>
  <c r="K22" i="8"/>
  <c r="I22" i="8"/>
  <c r="G22" i="8"/>
  <c r="N21" i="8"/>
  <c r="N19" i="8"/>
  <c r="P18" i="8"/>
  <c r="N18" i="8"/>
  <c r="L18" i="8"/>
  <c r="J18" i="8"/>
  <c r="H18" i="8"/>
  <c r="L17" i="8"/>
  <c r="J16" i="8"/>
  <c r="H16" i="8"/>
  <c r="N16" i="8"/>
  <c r="L15" i="8"/>
  <c r="H14" i="8"/>
  <c r="N14" i="8"/>
  <c r="L13" i="8"/>
  <c r="J12" i="8"/>
  <c r="N12" i="8"/>
  <c r="F30" i="1"/>
  <c r="H30" i="1"/>
  <c r="F48" i="8"/>
  <c r="P48" i="8"/>
  <c r="F47" i="8"/>
  <c r="P47" i="8"/>
  <c r="F46" i="8"/>
  <c r="L46" i="8"/>
  <c r="F45" i="8"/>
  <c r="L45" i="8"/>
  <c r="F44" i="8"/>
  <c r="L44" i="8"/>
  <c r="F72" i="8"/>
  <c r="P72" i="8"/>
  <c r="F33" i="8"/>
  <c r="N33" i="8"/>
  <c r="F43" i="8"/>
  <c r="P43" i="8"/>
  <c r="F71" i="8"/>
  <c r="N71" i="8"/>
  <c r="F31" i="8"/>
  <c r="P31" i="8"/>
  <c r="F42" i="8"/>
  <c r="P42" i="8"/>
  <c r="F41" i="8"/>
  <c r="L41" i="8"/>
  <c r="F68" i="8"/>
  <c r="P68" i="8"/>
  <c r="F38" i="8"/>
  <c r="P38" i="8"/>
  <c r="L74" i="5"/>
  <c r="F29" i="1"/>
  <c r="H29" i="1" s="1"/>
  <c r="L69" i="5"/>
  <c r="F62" i="8"/>
  <c r="P62" i="8"/>
  <c r="L63" i="5"/>
  <c r="L55" i="5"/>
  <c r="L49" i="5"/>
  <c r="L45" i="5"/>
  <c r="L40" i="5"/>
  <c r="F27" i="8"/>
  <c r="P27" i="8"/>
  <c r="L36" i="5"/>
  <c r="F37" i="8"/>
  <c r="P37" i="8"/>
  <c r="L32" i="5"/>
  <c r="F36" i="8"/>
  <c r="P36" i="8"/>
  <c r="L29" i="5"/>
  <c r="F35" i="8"/>
  <c r="P35" i="8"/>
  <c r="L24" i="5"/>
  <c r="F30" i="8"/>
  <c r="J30" i="8"/>
  <c r="L18" i="5"/>
  <c r="F29" i="8"/>
  <c r="N29" i="8"/>
  <c r="L13" i="5"/>
  <c r="F19" i="1"/>
  <c r="H19" i="1"/>
  <c r="N71" i="3"/>
  <c r="G33" i="1"/>
  <c r="L47" i="8"/>
  <c r="N47" i="8"/>
  <c r="F28" i="1"/>
  <c r="H28" i="1"/>
  <c r="P46" i="8"/>
  <c r="P44" i="8"/>
  <c r="L43" i="8"/>
  <c r="P71" i="8"/>
  <c r="J31" i="8"/>
  <c r="L42" i="8"/>
  <c r="F24" i="1"/>
  <c r="H24" i="1"/>
  <c r="F70" i="8"/>
  <c r="P70" i="8"/>
  <c r="J32" i="8"/>
  <c r="P41" i="8"/>
  <c r="F73" i="8"/>
  <c r="P73" i="8"/>
  <c r="P56" i="8"/>
  <c r="L38" i="8"/>
  <c r="N30" i="8"/>
  <c r="L54" i="5"/>
  <c r="F31" i="1"/>
  <c r="H31" i="1" s="1"/>
  <c r="L12" i="8"/>
  <c r="L16" i="8"/>
  <c r="H21" i="8"/>
  <c r="J27" i="8"/>
  <c r="L31" i="8"/>
  <c r="L48" i="8"/>
  <c r="N49" i="8"/>
  <c r="N62" i="8"/>
  <c r="P21" i="8"/>
  <c r="N31" i="8"/>
  <c r="N48" i="8"/>
  <c r="H12" i="8"/>
  <c r="F27" i="1"/>
  <c r="H27" i="1"/>
  <c r="F26" i="1"/>
  <c r="H26" i="1"/>
  <c r="F25" i="1"/>
  <c r="H25" i="1"/>
  <c r="F23" i="1"/>
  <c r="H23" i="1"/>
  <c r="L14" i="8"/>
  <c r="P19" i="8"/>
  <c r="N27" i="8"/>
  <c r="L52" i="8"/>
  <c r="N53" i="8"/>
  <c r="P14" i="8"/>
  <c r="L30" i="8"/>
  <c r="L35" i="8"/>
  <c r="L37" i="8"/>
  <c r="N52" i="8"/>
  <c r="L54" i="8"/>
  <c r="P12" i="8"/>
  <c r="J14" i="8"/>
  <c r="P16" i="8"/>
  <c r="H19" i="8"/>
  <c r="L27" i="8"/>
  <c r="L36" i="8"/>
  <c r="L53" i="8"/>
  <c r="N54" i="8"/>
  <c r="L39" i="5"/>
  <c r="F22" i="1"/>
  <c r="H22" i="1" s="1"/>
  <c r="L62" i="5"/>
  <c r="F32" i="1"/>
  <c r="H32" i="1" s="1"/>
  <c r="L28" i="5"/>
  <c r="F21" i="1"/>
  <c r="H21" i="1" s="1"/>
  <c r="L17" i="5"/>
  <c r="F20" i="1"/>
  <c r="H20" i="1"/>
  <c r="P26" i="8"/>
  <c r="L28" i="8"/>
  <c r="J29" i="8"/>
  <c r="L32" i="8"/>
  <c r="N35" i="8"/>
  <c r="N38" i="8"/>
  <c r="N40" i="8"/>
  <c r="N42" i="8"/>
  <c r="N61" i="8"/>
  <c r="N65" i="8"/>
  <c r="N69" i="8"/>
  <c r="H13" i="8"/>
  <c r="P13" i="8"/>
  <c r="H15" i="8"/>
  <c r="P15" i="8"/>
  <c r="J19" i="8"/>
  <c r="J21" i="8"/>
  <c r="P30" i="8"/>
  <c r="J33" i="8"/>
  <c r="N36" i="8"/>
  <c r="N37" i="8"/>
  <c r="N39" i="8"/>
  <c r="N41" i="8"/>
  <c r="N43" i="8"/>
  <c r="N44" i="8"/>
  <c r="N45" i="8"/>
  <c r="N46" i="8"/>
  <c r="J13" i="8"/>
  <c r="J15" i="8"/>
  <c r="L19" i="8"/>
  <c r="L21" i="8"/>
  <c r="N28" i="8"/>
  <c r="L29" i="8"/>
  <c r="N32" i="8"/>
  <c r="L33" i="8"/>
  <c r="P45" i="8"/>
  <c r="N60" i="8"/>
  <c r="N64" i="8"/>
  <c r="N68" i="8"/>
  <c r="N72" i="8"/>
  <c r="N13" i="8"/>
  <c r="N15" i="8"/>
  <c r="N17" i="8"/>
  <c r="P29" i="8"/>
  <c r="P33" i="8"/>
  <c r="N70" i="8"/>
  <c r="N73" i="8"/>
  <c r="L56" i="8"/>
  <c r="N56" i="8"/>
  <c r="L31" i="10"/>
  <c r="E40" i="1"/>
  <c r="E43" i="1"/>
  <c r="P25" i="8" l="1"/>
  <c r="L55" i="8"/>
  <c r="N74" i="8"/>
  <c r="N25" i="8"/>
  <c r="P20" i="8"/>
  <c r="P66" i="8"/>
  <c r="L25" i="8"/>
  <c r="H20" i="8"/>
  <c r="H22" i="8" s="1"/>
  <c r="S16" i="8" s="1"/>
  <c r="N66" i="8"/>
  <c r="J17" i="8"/>
  <c r="P55" i="8"/>
  <c r="F34" i="8"/>
  <c r="F74" i="8"/>
  <c r="F76" i="8" s="1"/>
  <c r="J20" i="8"/>
  <c r="N20" i="8"/>
  <c r="N22" i="8" s="1"/>
  <c r="S13" i="8" s="1"/>
  <c r="N55" i="8"/>
  <c r="L20" i="8"/>
  <c r="P17" i="8"/>
  <c r="F33" i="1"/>
  <c r="H33" i="1" s="1"/>
  <c r="F61" i="1" l="1"/>
  <c r="E61" i="1" s="1"/>
  <c r="L22" i="8"/>
  <c r="S14" i="8" s="1"/>
  <c r="F59" i="1"/>
  <c r="E59" i="1" s="1"/>
  <c r="J22" i="8"/>
  <c r="S15" i="8" s="1"/>
  <c r="P22" i="8"/>
  <c r="S12" i="8" s="1"/>
  <c r="F65" i="1"/>
  <c r="E65" i="1" s="1"/>
  <c r="F57" i="1"/>
  <c r="E57" i="1" s="1"/>
  <c r="F63" i="1"/>
  <c r="E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Cesar Mancipe Caicedo</author>
    <author>Elizabeth Sanabria</author>
  </authors>
  <commentList>
    <comment ref="B12" authorId="0" shapeId="0" xr:uid="{00000000-0006-0000-0200-000001000000}">
      <text>
        <r>
          <rPr>
            <b/>
            <sz val="9"/>
            <color indexed="81"/>
            <rFont val="Tahoma"/>
            <family val="2"/>
          </rPr>
          <t>Julio Cesar Mancipe Caicedo:</t>
        </r>
        <r>
          <rPr>
            <sz val="9"/>
            <color indexed="81"/>
            <rFont val="Tahoma"/>
            <family val="2"/>
          </rPr>
          <t xml:space="preserve">
El tipo de entidad.</t>
        </r>
      </text>
    </comment>
    <comment ref="B13" authorId="0" shapeId="0" xr:uid="{00000000-0006-0000-0200-000002000000}">
      <text>
        <r>
          <rPr>
            <b/>
            <sz val="9"/>
            <color indexed="81"/>
            <rFont val="Tahoma"/>
            <family val="2"/>
          </rPr>
          <t>Julio Cesar Mancipe Caicedo:</t>
        </r>
        <r>
          <rPr>
            <sz val="9"/>
            <color indexed="81"/>
            <rFont val="Tahoma"/>
            <family val="2"/>
          </rPr>
          <t xml:space="preserve">
Misión de la entidad</t>
        </r>
      </text>
    </comment>
    <comment ref="B14" authorId="0" shapeId="0" xr:uid="{00000000-0006-0000-0200-000003000000}">
      <text>
        <r>
          <rPr>
            <b/>
            <sz val="9"/>
            <color indexed="81"/>
            <rFont val="Tahoma"/>
            <family val="2"/>
          </rPr>
          <t>Julio Cesar Mancipe Caicedo:</t>
        </r>
        <r>
          <rPr>
            <sz val="9"/>
            <color indexed="81"/>
            <rFont val="Tahoma"/>
            <family val="2"/>
          </rPr>
          <t xml:space="preserve">
resumen de la organización (misión, visión, objetivos estratégicos</t>
        </r>
      </text>
    </comment>
    <comment ref="B20" authorId="1" shapeId="0" xr:uid="{00000000-0006-0000-0200-000004000000}">
      <text>
        <r>
          <rPr>
            <b/>
            <sz val="9"/>
            <color indexed="81"/>
            <rFont val="Tahoma"/>
            <family val="2"/>
          </rPr>
          <t>Elizabeth Sanabria:</t>
        </r>
        <r>
          <rPr>
            <sz val="9"/>
            <color indexed="81"/>
            <rFont val="Tahoma"/>
            <family val="2"/>
          </rPr>
          <t xml:space="preserve">
Los niveles de madurez son Inicial, Gestionado, Definido, Egestionado cuantitativamente, Optimizado, ver mayor detalle en el capitulo II del modelo de seguridad y privacidad de MinTic
</t>
        </r>
      </text>
    </comment>
    <comment ref="B21" authorId="1" shapeId="0" xr:uid="{00000000-0006-0000-0200-000005000000}">
      <text>
        <r>
          <rPr>
            <b/>
            <sz val="9"/>
            <color indexed="81"/>
            <rFont val="Tahoma"/>
            <family val="2"/>
          </rPr>
          <t>Elizabeth Sanabria:</t>
        </r>
        <r>
          <rPr>
            <sz val="9"/>
            <color indexed="81"/>
            <rFont val="Tahoma"/>
            <family val="2"/>
          </rPr>
          <t xml:space="preserve">
Los componentes del ciclo son Planificación, Implementación, Gestión y Mejora Continua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D11" authorId="0" shapeId="0" xr:uid="{00000000-0006-0000-0400-00000100000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F11" authorId="0" shapeId="0" xr:uid="{00000000-0006-0000-0400-000002000000}">
      <text>
        <r>
          <rPr>
            <b/>
            <sz val="9"/>
            <color indexed="81"/>
            <rFont val="Tahoma"/>
            <family val="2"/>
          </rPr>
          <t>Elizabeth Sanabria:</t>
        </r>
        <r>
          <rPr>
            <sz val="9"/>
            <color indexed="81"/>
            <rFont val="Tahoma"/>
            <family val="2"/>
          </rPr>
          <t xml:space="preserve">
1) Especificaciones Técnicas, Objetivo</t>
        </r>
      </text>
    </comment>
    <comment ref="J11" authorId="0" shapeId="0" xr:uid="{00000000-0006-0000-0400-00000300000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L11" authorId="0" shapeId="0" xr:uid="{00000000-0006-0000-0400-000004000000}">
      <text>
        <r>
          <rPr>
            <b/>
            <sz val="9"/>
            <color indexed="81"/>
            <rFont val="Tahoma"/>
            <family val="2"/>
          </rPr>
          <t>Elizabeth Sanabria:</t>
        </r>
        <r>
          <rPr>
            <sz val="9"/>
            <color indexed="81"/>
            <rFont val="Tahoma"/>
            <family val="2"/>
          </rPr>
          <t xml:space="preserve">
Instrumento de evaluación 3.1 Frente al Anexo A
6. OBLIGACIONES ESPECÍFICAS DEL CONTRATISTA</t>
        </r>
      </text>
    </comment>
    <comment ref="B13" authorId="0" shapeId="0" xr:uid="{00000000-0006-0000-0400-000005000000}">
      <text>
        <r>
          <rPr>
            <b/>
            <sz val="9"/>
            <color indexed="81"/>
            <rFont val="Tahoma"/>
            <family val="2"/>
          </rPr>
          <t>Elizabeth Sanabria:</t>
        </r>
        <r>
          <rPr>
            <sz val="9"/>
            <color indexed="81"/>
            <rFont val="Tahoma"/>
            <family val="2"/>
          </rPr>
          <t xml:space="preserve">
Administrativas 1
</t>
        </r>
      </text>
    </comment>
    <comment ref="D14" authorId="0" shapeId="0" xr:uid="{00000000-0006-0000-0400-000006000000}">
      <text>
        <r>
          <rPr>
            <b/>
            <sz val="9"/>
            <color indexed="81"/>
            <rFont val="Tahoma"/>
            <family val="2"/>
          </rPr>
          <t>Elizabeth Sanabria:</t>
        </r>
        <r>
          <rPr>
            <sz val="9"/>
            <color indexed="81"/>
            <rFont val="Tahoma"/>
            <family val="2"/>
          </rPr>
          <t xml:space="preserve">
Identificar y evaluar el nivel de implementación en políticas de seguridad de la información en la entidad.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C11" authorId="0" shapeId="0" xr:uid="{00000000-0006-0000-0500-00000100000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E11" authorId="0" shapeId="0" xr:uid="{00000000-0006-0000-0500-000002000000}">
      <text>
        <r>
          <rPr>
            <b/>
            <sz val="9"/>
            <color indexed="81"/>
            <rFont val="Tahoma"/>
            <family val="2"/>
          </rPr>
          <t>Elizabeth Sanabria:</t>
        </r>
        <r>
          <rPr>
            <sz val="9"/>
            <color indexed="81"/>
            <rFont val="Tahoma"/>
            <family val="2"/>
          </rPr>
          <t xml:space="preserve">
1) Especificaciones Técnicas, Objetivo</t>
        </r>
      </text>
    </comment>
    <comment ref="A13" authorId="0" shapeId="0" xr:uid="{00000000-0006-0000-0500-000003000000}">
      <text>
        <r>
          <rPr>
            <b/>
            <sz val="9"/>
            <color indexed="81"/>
            <rFont val="Tahoma"/>
            <family val="2"/>
          </rPr>
          <t>Elizabeth Sanabria:</t>
        </r>
        <r>
          <rPr>
            <sz val="9"/>
            <color indexed="81"/>
            <rFont val="Tahoma"/>
            <family val="2"/>
          </rPr>
          <t xml:space="preserve">
Administrativas 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D16" authorId="0" shapeId="0" xr:uid="{00000000-0006-0000-0600-000001000000}">
      <text>
        <r>
          <rPr>
            <b/>
            <sz val="9"/>
            <color indexed="81"/>
            <rFont val="Tahoma"/>
            <family val="2"/>
          </rPr>
          <t>Elizabeth Sanabria:</t>
        </r>
        <r>
          <rPr>
            <sz val="9"/>
            <color indexed="81"/>
            <rFont val="Tahoma"/>
            <family val="2"/>
          </rPr>
          <t xml:space="preserve">
Instrumento de evaluación 3.1 Item de seguridad técnico y administrativo a evaluar</t>
        </r>
      </text>
    </comment>
    <comment ref="I16" authorId="0" shapeId="0" xr:uid="{00000000-0006-0000-0600-000002000000}">
      <text>
        <r>
          <rPr>
            <b/>
            <sz val="9"/>
            <color indexed="81"/>
            <rFont val="Tahoma"/>
            <family val="2"/>
          </rPr>
          <t>Elizabeth Sanabria:</t>
        </r>
      </text>
    </comment>
    <comment ref="K16" authorId="0" shapeId="0" xr:uid="{00000000-0006-0000-0600-000003000000}">
      <text>
        <r>
          <rPr>
            <b/>
            <sz val="9"/>
            <color indexed="81"/>
            <rFont val="Tahoma"/>
            <family val="2"/>
          </rPr>
          <t>MinTIC:</t>
        </r>
        <r>
          <rPr>
            <sz val="9"/>
            <color indexed="81"/>
            <rFont val="Tahoma"/>
            <family val="2"/>
          </rPr>
          <t>Instrumento de evaluación 3.1 Frebte al Anexo A
6. OBLIGACIONES ESPECÍFICAS DEL CONTRATISTA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H11" authorId="0" shapeId="0" xr:uid="{00000000-0006-0000-0800-000001000000}">
      <text>
        <r>
          <rPr>
            <b/>
            <sz val="9"/>
            <color indexed="81"/>
            <rFont val="Tahoma"/>
            <family val="2"/>
          </rPr>
          <t>Elizabeth Sanabria:</t>
        </r>
        <r>
          <rPr>
            <sz val="9"/>
            <color indexed="81"/>
            <rFont val="Tahoma"/>
            <family val="2"/>
          </rPr>
          <t xml:space="preserve">
MENOR
CUMPLE
MAYOR
</t>
        </r>
      </text>
    </comment>
    <comment ref="J11" authorId="0" shapeId="0" xr:uid="{00000000-0006-0000-0800-000002000000}">
      <text>
        <r>
          <rPr>
            <b/>
            <sz val="9"/>
            <color indexed="81"/>
            <rFont val="Tahoma"/>
            <family val="2"/>
          </rPr>
          <t>Elizabeth Sanabria:</t>
        </r>
        <r>
          <rPr>
            <sz val="9"/>
            <color indexed="81"/>
            <rFont val="Tahoma"/>
            <family val="2"/>
          </rPr>
          <t xml:space="preserve">
MENOR
CUMPLE
MAYOR
</t>
        </r>
      </text>
    </comment>
    <comment ref="L11" authorId="0" shapeId="0" xr:uid="{00000000-0006-0000-0800-000003000000}">
      <text>
        <r>
          <rPr>
            <b/>
            <sz val="9"/>
            <color indexed="81"/>
            <rFont val="Tahoma"/>
            <family val="2"/>
          </rPr>
          <t>Elizabeth Sanabria:</t>
        </r>
        <r>
          <rPr>
            <sz val="9"/>
            <color indexed="81"/>
            <rFont val="Tahoma"/>
            <family val="2"/>
          </rPr>
          <t xml:space="preserve">
MENOR
CUMPLE
MAYOR
</t>
        </r>
      </text>
    </comment>
    <comment ref="N11" authorId="0" shapeId="0" xr:uid="{00000000-0006-0000-0800-000004000000}">
      <text>
        <r>
          <rPr>
            <b/>
            <sz val="9"/>
            <color indexed="81"/>
            <rFont val="Tahoma"/>
            <family val="2"/>
          </rPr>
          <t>Elizabeth Sanabria:</t>
        </r>
        <r>
          <rPr>
            <sz val="9"/>
            <color indexed="81"/>
            <rFont val="Tahoma"/>
            <family val="2"/>
          </rPr>
          <t xml:space="preserve">
MENOR
CUMPLE
MAYOR
</t>
        </r>
      </text>
    </comment>
    <comment ref="P11" authorId="0" shapeId="0" xr:uid="{00000000-0006-0000-0800-000005000000}">
      <text>
        <r>
          <rPr>
            <b/>
            <sz val="9"/>
            <color indexed="81"/>
            <rFont val="Tahoma"/>
            <family val="2"/>
          </rPr>
          <t>Elizabeth Sanabria:</t>
        </r>
        <r>
          <rPr>
            <sz val="9"/>
            <color indexed="81"/>
            <rFont val="Tahoma"/>
            <family val="2"/>
          </rPr>
          <t xml:space="preserve">
MENOR
CUMPLE
MAYOR
</t>
        </r>
      </text>
    </comment>
    <comment ref="F18" authorId="0" shapeId="0" xr:uid="{00000000-0006-0000-0800-000006000000}">
      <text>
        <r>
          <rPr>
            <b/>
            <sz val="9"/>
            <color indexed="81"/>
            <rFont val="Tahoma"/>
            <family val="2"/>
          </rPr>
          <t>Elizabeth Sanabria:</t>
        </r>
        <r>
          <rPr>
            <sz val="9"/>
            <color indexed="81"/>
            <rFont val="Tahoma"/>
            <family val="2"/>
          </rPr>
          <t xml:space="preserve">
Elizabeth Sanabria:
Coloque 20 o 40 de acuerdo al requisito
</t>
        </r>
      </text>
    </comment>
    <comment ref="F23" authorId="0" shapeId="0" xr:uid="{00000000-0006-0000-0800-000007000000}">
      <text>
        <r>
          <rPr>
            <b/>
            <sz val="9"/>
            <color indexed="81"/>
            <rFont val="Tahoma"/>
            <family val="2"/>
          </rPr>
          <t>Elizabeth Sanabria:</t>
        </r>
        <r>
          <rPr>
            <sz val="9"/>
            <color indexed="81"/>
            <rFont val="Tahoma"/>
            <family val="2"/>
          </rPr>
          <t xml:space="preserve">
Elizabeth Sanabria:
Coloque 20 o 40 de acuerdo al requisito
</t>
        </r>
      </text>
    </comment>
    <comment ref="F24" authorId="0" shapeId="0" xr:uid="{00000000-0006-0000-0800-000008000000}">
      <text>
        <r>
          <rPr>
            <b/>
            <sz val="9"/>
            <color indexed="81"/>
            <rFont val="Tahoma"/>
            <family val="2"/>
          </rPr>
          <t>Elizabeth Sanabria:</t>
        </r>
        <r>
          <rPr>
            <sz val="9"/>
            <color indexed="81"/>
            <rFont val="Tahoma"/>
            <family val="2"/>
          </rPr>
          <t xml:space="preserve">
Elizabeth Sanabria:
Coloque 20 o 40 de acuerdo al requisito
</t>
        </r>
      </text>
    </comment>
  </commentList>
</comments>
</file>

<file path=xl/sharedStrings.xml><?xml version="1.0" encoding="utf-8"?>
<sst xmlns="http://schemas.openxmlformats.org/spreadsheetml/2006/main" count="3533" uniqueCount="1418">
  <si>
    <t>INSTRUMENTO DE IDENTIFICACIÓN DE LA LINEA BASE DE SEGURIDAD
HOJA PORTADA</t>
  </si>
  <si>
    <t>ENTIDAD EVALUADA</t>
  </si>
  <si>
    <t>FECHAS DE EVALUACIÓN</t>
  </si>
  <si>
    <t>CONTACTO</t>
  </si>
  <si>
    <t>ELABORADO POR</t>
  </si>
  <si>
    <t>EVALUACIÓN DE EFECTIVIDAD DE CONTROLES -  ISO 27001:2013 ANEXO A</t>
  </si>
  <si>
    <t>No.</t>
  </si>
  <si>
    <t>Evaluación de Efectividad de controles</t>
  </si>
  <si>
    <t>DOMINIO</t>
  </si>
  <si>
    <t>Calificación Actual</t>
  </si>
  <si>
    <t>Calificación Objetivo</t>
  </si>
  <si>
    <t>EVALUACIÓN DE EFECTIVIDAD DE CONTROL</t>
  </si>
  <si>
    <t>A.5</t>
  </si>
  <si>
    <t>A.6</t>
  </si>
  <si>
    <t>A.7</t>
  </si>
  <si>
    <t>A.8</t>
  </si>
  <si>
    <t>A.9</t>
  </si>
  <si>
    <t>CONTROL DE ACCESO</t>
  </si>
  <si>
    <t>A.10</t>
  </si>
  <si>
    <t>CRIPTOGRAFÍA</t>
  </si>
  <si>
    <t>A.11</t>
  </si>
  <si>
    <t>SEGURIDAD FÍSICA Y DEL ENTORNO</t>
  </si>
  <si>
    <t>A.12</t>
  </si>
  <si>
    <t>SEGURIDAD DE LAS OPERACIONES</t>
  </si>
  <si>
    <t>A.13</t>
  </si>
  <si>
    <t>SEGURIDAD DE LAS COMUNICACIONES</t>
  </si>
  <si>
    <t>A.14</t>
  </si>
  <si>
    <t>ADQUISICIÓN, DESARROLLO Y MANTENIMIENTO DE SISTEMAS</t>
  </si>
  <si>
    <t>A.15</t>
  </si>
  <si>
    <t>RELACIONES CON LOS PROVEEDORES</t>
  </si>
  <si>
    <t>A.16</t>
  </si>
  <si>
    <t>GESTIÓN DE INCIDENTES DE SEGURIDAD DE LA INFORMACIÓN</t>
  </si>
  <si>
    <t>A.17</t>
  </si>
  <si>
    <t>A.18</t>
  </si>
  <si>
    <t>PROMEDIO EVALUACIÓN DE CONTROLES</t>
  </si>
  <si>
    <t>AVANCE CICLO DE FUNCIONAMIENTO DEL MODELO DE OPERACIÓN (PHVA)</t>
  </si>
  <si>
    <t>Año</t>
  </si>
  <si>
    <t>AVANCE PHVA</t>
  </si>
  <si>
    <t>COMPONENTE</t>
  </si>
  <si>
    <t>% de Avance Actual Entidad</t>
  </si>
  <si>
    <t>% Avance Esperado</t>
  </si>
  <si>
    <t>Planificación</t>
  </si>
  <si>
    <t>Implementación</t>
  </si>
  <si>
    <t>Evaluación de desempeño</t>
  </si>
  <si>
    <t>Mejora continua</t>
  </si>
  <si>
    <t>TOTAL</t>
  </si>
  <si>
    <t>NIVEL DE MADUREZ MODELO SEGURIDAD Y PRIVACIDAD DE LA INFORMACIÓN</t>
  </si>
  <si>
    <t>NIVEL DE CUMPLIMIENTO</t>
  </si>
  <si>
    <t>CONTEO DE VALORES IGUAL A MENOR</t>
  </si>
  <si>
    <t>TOTAL DE CALIFICACIONES DE CUMPLIMIENTO</t>
  </si>
  <si>
    <t>TOTAL DE REQUISITOS CON CALIFICACIONES DE CUMPLIMIENTO</t>
  </si>
  <si>
    <t>NIVELES DE MADUREZ DEL MODELO DE SEGURIDAD Y PRIVACIDAD DE LA INFORMACIÓN</t>
  </si>
  <si>
    <t>Inicial</t>
  </si>
  <si>
    <t>CRÍTICO</t>
  </si>
  <si>
    <t>0% a 35%</t>
  </si>
  <si>
    <t>INTERMEDIO</t>
  </si>
  <si>
    <t>36% a 70%</t>
  </si>
  <si>
    <t>Repetible</t>
  </si>
  <si>
    <t>SUFICIENTE</t>
  </si>
  <si>
    <t>71% a 100%</t>
  </si>
  <si>
    <t>Definido</t>
  </si>
  <si>
    <t>Administrado</t>
  </si>
  <si>
    <t>Optimizado</t>
  </si>
  <si>
    <t>CALIFICACIÓN FRENTE A MEJORES PRÁCTICAS EN CIBERSEGURIDAD (NIST)</t>
  </si>
  <si>
    <t>FUNCION CIBERSEGURIDAD</t>
  </si>
  <si>
    <t>META</t>
  </si>
  <si>
    <t>DETECTAR</t>
  </si>
  <si>
    <t>IDENTIFICAR</t>
  </si>
  <si>
    <t>PROTEJER</t>
  </si>
  <si>
    <t>RECUPERAR</t>
  </si>
  <si>
    <t>RESPONDER</t>
  </si>
  <si>
    <t>Total general</t>
  </si>
  <si>
    <t>MODELO FRAMEWORK CIBERSEGURIDAD NIST</t>
  </si>
  <si>
    <t>Etiquetas de fila</t>
  </si>
  <si>
    <t>CALIFICACIÓN ENTIDAD</t>
  </si>
  <si>
    <t>NIVEL IDEAL CSF</t>
  </si>
  <si>
    <t>PROTEGER</t>
  </si>
  <si>
    <t>Tabla de Escala  de Valoración de Controles
ISO 27001:2013 ANEXO A</t>
  </si>
  <si>
    <t>Descripción</t>
  </si>
  <si>
    <t>Calificación</t>
  </si>
  <si>
    <t>Criterio</t>
  </si>
  <si>
    <t>No Aplica</t>
  </si>
  <si>
    <t>N/A</t>
  </si>
  <si>
    <t>No aplica.</t>
  </si>
  <si>
    <t>Inexistente</t>
  </si>
  <si>
    <r>
      <rPr>
        <sz val="10"/>
        <color indexed="10"/>
        <rFont val="Calibri"/>
        <family val="2"/>
        <scheme val="minor"/>
      </rPr>
      <t>Total falta de cualquier proceso reconocible</t>
    </r>
    <r>
      <rPr>
        <sz val="10"/>
        <rFont val="Calibri"/>
        <family val="2"/>
        <scheme val="minor"/>
      </rPr>
      <t>. La Organización ni siquiera ha reconocido que hay un problema a tratar. No se aplican controles.</t>
    </r>
  </si>
  <si>
    <r>
      <t xml:space="preserve">1) Hay una evidencia de que la Organización ha reconocido que existe un problema y que hay que tratarlo. </t>
    </r>
    <r>
      <rPr>
        <sz val="10"/>
        <color indexed="10"/>
        <rFont val="Calibri"/>
        <family val="2"/>
        <scheme val="minor"/>
      </rPr>
      <t>No hay procesos estandarizados.</t>
    </r>
    <r>
      <rPr>
        <sz val="10"/>
        <rFont val="Calibri"/>
        <family val="2"/>
        <scheme val="minor"/>
      </rPr>
      <t xml:space="preserve"> La implementación de un control depende de cada individuo y es principalmente </t>
    </r>
    <r>
      <rPr>
        <sz val="10"/>
        <color indexed="10"/>
        <rFont val="Calibri"/>
        <family val="2"/>
        <scheme val="minor"/>
      </rPr>
      <t>reactiva. 
2) Se cuenta con procedimientos documentados pero no son conocidos y/o no se aplican.</t>
    </r>
  </si>
  <si>
    <r>
      <rPr>
        <sz val="10"/>
        <color indexed="10"/>
        <rFont val="Calibri"/>
        <family val="2"/>
        <scheme val="minor"/>
      </rPr>
      <t xml:space="preserve">Los procesos y los controles siguen un patrón regular. </t>
    </r>
    <r>
      <rPr>
        <sz val="10"/>
        <rFont val="Calibri"/>
        <family val="2"/>
        <scheme val="minor"/>
      </rPr>
      <t>Los procesos se han desarrollado hasta el punto en que diferentes procedimientos son seguidos por diferentes personas.</t>
    </r>
    <r>
      <rPr>
        <sz val="10"/>
        <color indexed="10"/>
        <rFont val="Calibri"/>
        <family val="2"/>
        <scheme val="minor"/>
      </rPr>
      <t xml:space="preserve"> No hay formación ni comunicación formal</t>
    </r>
    <r>
      <rPr>
        <sz val="10"/>
        <rFont val="Calibri"/>
        <family val="2"/>
        <scheme val="minor"/>
      </rPr>
      <t xml:space="preserve"> sobre los procedimientos y estándares. Hay un alto grado de confianza en los conocimientos de cada persona, por eso hay probabilidad de errores.</t>
    </r>
  </si>
  <si>
    <t>Efectivo</t>
  </si>
  <si>
    <r>
      <rPr>
        <sz val="10"/>
        <color indexed="10"/>
        <rFont val="Calibri"/>
        <family val="2"/>
        <scheme val="minor"/>
      </rPr>
      <t>Los procesos y los controles se documentan y se comunican</t>
    </r>
    <r>
      <rPr>
        <sz val="10"/>
        <rFont val="Calibri"/>
        <family val="2"/>
        <scheme val="minor"/>
      </rPr>
      <t xml:space="preserve">. Los controles </t>
    </r>
    <r>
      <rPr>
        <sz val="10"/>
        <color rgb="FFFF0000"/>
        <rFont val="Calibri"/>
        <family val="2"/>
        <scheme val="minor"/>
      </rPr>
      <t xml:space="preserve">son efectivos </t>
    </r>
    <r>
      <rPr>
        <sz val="10"/>
        <rFont val="Calibri"/>
        <family val="2"/>
        <scheme val="minor"/>
      </rPr>
      <t xml:space="preserve">y se aplican </t>
    </r>
    <r>
      <rPr>
        <sz val="10"/>
        <color rgb="FFFF0000"/>
        <rFont val="Calibri"/>
        <family val="2"/>
        <scheme val="minor"/>
      </rPr>
      <t>casi siempre</t>
    </r>
    <r>
      <rPr>
        <sz val="10"/>
        <rFont val="Calibri"/>
        <family val="2"/>
        <scheme val="minor"/>
      </rPr>
      <t>. Sin embargo es poco probable la detección de desviaciones, cuando el control no se aplica oportunamente o la forma de aplicarlo no es la indicada.</t>
    </r>
  </si>
  <si>
    <t>Gestionado</t>
  </si>
  <si>
    <r>
      <t xml:space="preserve">Los controles se monitorean y se miden. Es posible </t>
    </r>
    <r>
      <rPr>
        <sz val="10"/>
        <color indexed="10"/>
        <rFont val="Calibri"/>
        <family val="2"/>
        <scheme val="minor"/>
      </rPr>
      <t>monitorear y medir el cumplimiento de los procedimientos</t>
    </r>
    <r>
      <rPr>
        <sz val="10"/>
        <rFont val="Calibri"/>
        <family val="2"/>
        <scheme val="minor"/>
      </rPr>
      <t xml:space="preserve"> y tomar medidas de acción donde los procesos no estén funcionando eficientemente.</t>
    </r>
  </si>
  <si>
    <r>
      <t>Las buenas prácticas se siguen y</t>
    </r>
    <r>
      <rPr>
        <sz val="10"/>
        <color rgb="FFFF0000"/>
        <rFont val="Calibri"/>
        <family val="2"/>
        <scheme val="minor"/>
      </rPr>
      <t xml:space="preserve"> automatizan</t>
    </r>
    <r>
      <rPr>
        <sz val="10"/>
        <rFont val="Calibri"/>
        <family val="2"/>
        <scheme val="minor"/>
      </rPr>
      <t xml:space="preserve">. Los procesos han sido redefinidos hasta el nivel de </t>
    </r>
    <r>
      <rPr>
        <sz val="10"/>
        <color indexed="10"/>
        <rFont val="Calibri"/>
        <family val="2"/>
        <scheme val="minor"/>
      </rPr>
      <t>mejores prácticas</t>
    </r>
    <r>
      <rPr>
        <sz val="10"/>
        <rFont val="Calibri"/>
        <family val="2"/>
        <scheme val="minor"/>
      </rPr>
      <t xml:space="preserve">, basándose en los resultados de una </t>
    </r>
    <r>
      <rPr>
        <sz val="10"/>
        <color indexed="10"/>
        <rFont val="Calibri"/>
        <family val="2"/>
        <scheme val="minor"/>
      </rPr>
      <t>mejora continua</t>
    </r>
    <r>
      <rPr>
        <sz val="10"/>
        <rFont val="Calibri"/>
        <family val="2"/>
        <scheme val="minor"/>
      </rPr>
      <t>.</t>
    </r>
  </si>
  <si>
    <t>INSTRUMENTO DE IDENTIFICACIÓN DE LA LINEA BASE DE SEGURIDAD 
HOJA LEVANTAMIENTO DE INFORMACIÓN</t>
  </si>
  <si>
    <t>TIPOS DE ENTIDAD</t>
  </si>
  <si>
    <t>DATOS BASICOS</t>
  </si>
  <si>
    <t>Tipo Entidad</t>
  </si>
  <si>
    <t>De orden nacional</t>
  </si>
  <si>
    <t>Misión</t>
  </si>
  <si>
    <t>Mapa de Procesos</t>
  </si>
  <si>
    <t>Organigrama</t>
  </si>
  <si>
    <t>PREGUNTAS</t>
  </si>
  <si>
    <t>Que le preocupa a la Entidad en temas de seguridad de la información?</t>
  </si>
  <si>
    <t>La protección de la información de los beneficiarios desde el punto de vista de la confidencialidad y la integridad.</t>
  </si>
  <si>
    <t>En que nivel de madurez considera que está?</t>
  </si>
  <si>
    <t>En que componente del ciclo PHVA considera que va?</t>
  </si>
  <si>
    <t>NO.</t>
  </si>
  <si>
    <t>DATOS E INFORMACIÓN A RECOLECTAR PARA LA EVALUACIÓN</t>
  </si>
  <si>
    <t>NOMBRE DEL DOCUMENTO ENTREGADO</t>
  </si>
  <si>
    <t>OBSERVACIONES</t>
  </si>
  <si>
    <t>Lista de información BASICA a solicitar</t>
  </si>
  <si>
    <t>Tipo de entidad (Nacional, Territorial A, Territorial B o C)</t>
  </si>
  <si>
    <t>ENTIDAD DE ORDEN NACIONAL</t>
  </si>
  <si>
    <t>Análisis de contexto: La entidad debe determinar los aspectos externos e internos que son necesarios para cumplir su propósito y que afectan su capacidad para lograr los resultados previstos en el MSPI.</t>
  </si>
  <si>
    <t>Organigrama de la entidad, detallando el área de seguridad de la información o quien haga sus veces</t>
  </si>
  <si>
    <t>Políticas de seguridad de la información formalizada y firmada</t>
  </si>
  <si>
    <t>Organigrama, roles y responsabilidades de seguridad de la información, asignación del recurso humano y comunicación de roles y responsabilidades.</t>
  </si>
  <si>
    <t>Documento con el resultado de la autoevaluación realizada a la Entidad, de la gestión de la seguridad y privacidad de la información e infraestructura de red de comunicaciones (IPv4/IPv6), revisado y aprobado por la alta dirección</t>
  </si>
  <si>
    <t>Documento con el resultado de la herramienta de la encuesta de diagnóstico de seguridad y privacidad de la información, revisado, aprobado y aceptado por la alta dirección</t>
  </si>
  <si>
    <t>Documento con el resultado de la estratificación de la entidad, aceptado y aprobado por la alta dirección</t>
  </si>
  <si>
    <t>Objetivo, alcance y límites del MSPI (Modelo de Seguridad y Privacidad de la Información)</t>
  </si>
  <si>
    <t>Procedimientos de control documental del MSPI</t>
  </si>
  <si>
    <t>Metodología de Gestión de riesgos</t>
  </si>
  <si>
    <t>Riesgos identificados y valorados de acuerdo a la metodología</t>
  </si>
  <si>
    <t>Planes de tratamiento de los riesgos</t>
  </si>
  <si>
    <t xml:space="preserve">Formatos de acuerdos contractuales con empleados y contratistas para establecer responsabilidades de las partes en seguridad de la información </t>
  </si>
  <si>
    <t>Procedimiento de verificación de antecedentes para candidatos a un empleo en la entidad</t>
  </si>
  <si>
    <t>Documento con el plan de comunicación, sensibilización y capacitación en seguridad de la información, revisado y aprobado por la alta Dirección, con sus respectivos soportes.</t>
  </si>
  <si>
    <t>Documento que haga claridad sobre el proceso disciplinario en caso de incumplimiento de las políticas de seguridad de la información</t>
  </si>
  <si>
    <t>Inventario de activos de información clasificados, de la entidad, revisado y aprobado por la alta dirección</t>
  </si>
  <si>
    <t>Inventario de áreas de procesamiento de información y telecomunicaciones</t>
  </si>
  <si>
    <t>Diagrama de red de alto nivel o arquitectura de TI</t>
  </si>
  <si>
    <t>Inventario de partes externas o terceros a los que se transfiere información de la entidad</t>
  </si>
  <si>
    <t>Formato de acuerdo de transferencia de información</t>
  </si>
  <si>
    <t>Inventario de proveedores que tengan acceso a los activos de información, indicando el servicio que prestan o bienes que venden</t>
  </si>
  <si>
    <t>Plan de continuidad de  la Entidad aprobado</t>
  </si>
  <si>
    <t>Inventario de obligaciones legales, estatutarias, reglamentarias, normativas relacionadas con seguridad de la información</t>
  </si>
  <si>
    <t>Listado de auditorias relacionadas con seguridad de la información realizadas en la entidad</t>
  </si>
  <si>
    <t>Procedimientos, manuales, guías, directrices, lineamientos, estándares, instructivos relacionados con seguridad de la información, el modelo de seguridad y privacidad de la información de MinTic y Gobierno en Línea.</t>
  </si>
  <si>
    <t>Indicadores y métricas de seguridad de la información definidos.</t>
  </si>
  <si>
    <t>Declaración de aplicabilidad</t>
  </si>
  <si>
    <t>Aceptación de los riesgos residuales por parte de los dueños de los riesgos</t>
  </si>
  <si>
    <t>Lista de información para aquellas entidades que hayan avanzado en la fase de IMPLEMENTACIÓN</t>
  </si>
  <si>
    <t>Documento con la estrategia de planificación y control operacional, revisado y aprobado por la alta Dirección.</t>
  </si>
  <si>
    <t xml:space="preserve">Avance en la ejecución del  plan de tratamiento de riesgos </t>
  </si>
  <si>
    <t>Indicadores de gestión del MSPI definidos, revisados y aprobados por la alta Dirección.</t>
  </si>
  <si>
    <t>Lista de información para aquellas entidades que hayan avanzado en la fase de EVALUACIÓN DE DESEMPEÑO</t>
  </si>
  <si>
    <t>Documento con el plan de seguimiento, evaluación, análisis y resultados del MSPI, revisado y aprobado por la alta Dirección.</t>
  </si>
  <si>
    <t>Solicite y evalue el documento con el plan de seguimiento, evaluación, análisis y resultadosdel MSPI, revisado y aprobado por la alta Dirección.</t>
  </si>
  <si>
    <t>Documento con el plan de auditorías internas y resultados, de acuerdo a lo establecido en el plan de auditorías, revisado y aprobado por la alta Dirección.</t>
  </si>
  <si>
    <t>Resultado del seguimiento, evaluación y análisis del plan de tratamiento de riesgos, revisado y aprobado por la alta Dirección.</t>
  </si>
  <si>
    <t>Lista de información para aquellas entidades que hayan avanzado en la fase de MEJORA CONTINUA</t>
  </si>
  <si>
    <t xml:space="preserve">Documento con el plan de seguimiento, evaluación y análisis para el  MSPI, revisado y aprobado por la alta Dirección. </t>
  </si>
  <si>
    <t>Porcentaje de cumplimiento del MSPI en los procesos de la entidad</t>
  </si>
  <si>
    <t># total de procesos</t>
  </si>
  <si>
    <t># de procesos definidos en el alcance</t>
  </si>
  <si>
    <t>Total avance por procesos</t>
  </si>
  <si>
    <t>Con base al alcance definido en la política de seguridad y el total de procesos de la entidad, indicar los siguientes datos</t>
  </si>
  <si>
    <t>INSTRUMENTO DE IDENTIFICACIÓN DE LA LINEA BASE DE SEGURIDAD
HOJA LEVANTAMIENTO DE INFORMACIÓN</t>
  </si>
  <si>
    <t>RESPONSABLE / AREA</t>
  </si>
  <si>
    <t xml:space="preserve">TEMA </t>
  </si>
  <si>
    <t>FUNCIONARIO</t>
  </si>
  <si>
    <t>Control interno</t>
  </si>
  <si>
    <t>Revisiones de seguridad de la información</t>
  </si>
  <si>
    <t>Revisión independiente de la seguridad de la información</t>
  </si>
  <si>
    <t>Cumplimiento con las políticas y normas de seguridad.</t>
  </si>
  <si>
    <t>CUMPLIMIENTO</t>
  </si>
  <si>
    <t>Auditoría Interna Plan</t>
  </si>
  <si>
    <t>Auditoría Interna Ejecución y Subsanación de hallazgos y brechas</t>
  </si>
  <si>
    <t>Selección e investigación de antecedentes</t>
  </si>
  <si>
    <t>Términos y condiciones del empleo</t>
  </si>
  <si>
    <t>Líder de Proceso 1</t>
  </si>
  <si>
    <t>PROCESO</t>
  </si>
  <si>
    <t>DESCRIPCIÓN DEL PROCESO</t>
  </si>
  <si>
    <t>Líder de Proceso 2</t>
  </si>
  <si>
    <t>Líder de Proceso 3</t>
  </si>
  <si>
    <t>Responsable de compras y adquisiciones</t>
  </si>
  <si>
    <t>Seguridad de la información en las relaciones con los proveedores</t>
  </si>
  <si>
    <t>Gestión de la prestación de servicios de proveedores</t>
  </si>
  <si>
    <t>Responsable de la continuidad</t>
  </si>
  <si>
    <t>ASPECTOS DE SEGURIDAD DE LA INFORMACIÓN DE LA GESTIÓN DE LA CONTINUIDAD DEL NEGOCIO</t>
  </si>
  <si>
    <t>Continuidad de la seguridad de la información</t>
  </si>
  <si>
    <t>Planificación de la continuidad de la seguridad de la información</t>
  </si>
  <si>
    <t>Implementación de la continuidad de la seguridad de la información</t>
  </si>
  <si>
    <t>Verificación, revisión y evaluación de la continuidad de la seguridad de la información.</t>
  </si>
  <si>
    <t>Redundancias</t>
  </si>
  <si>
    <t>Disponibilidad de instalaciones de procesamiento de información</t>
  </si>
  <si>
    <t>Responsable de la seguridad física</t>
  </si>
  <si>
    <t>ÁREAS SEGURAS</t>
  </si>
  <si>
    <t>Perímetro de seguridad física</t>
  </si>
  <si>
    <t>Áreas de despacho y carga</t>
  </si>
  <si>
    <t>Visita al Centro de Computo</t>
  </si>
  <si>
    <t>Responsable de SI</t>
  </si>
  <si>
    <t>POLITICAS DE SEGURIDAD DE LA INFORMACIÓN</t>
  </si>
  <si>
    <t>ORGANIZACIÓN DE LA SEGURIDAD DE LA INFORMACIÓN</t>
  </si>
  <si>
    <t>SEGURIDAD DE LOS RECURSOS HUMANOS</t>
  </si>
  <si>
    <t>Antes de asumir el empleo</t>
  </si>
  <si>
    <t xml:space="preserve"> Durante la ejecución del empleo</t>
  </si>
  <si>
    <t>Terminación y cambio de empleo</t>
  </si>
  <si>
    <t>GESTIÓN DE ACTIVOS</t>
  </si>
  <si>
    <t>Cumplimiento de requisitos legales y contractuales</t>
  </si>
  <si>
    <t>PROCEDIMIENTOS OPERACIONALES Y RESPONSABILIDADES</t>
  </si>
  <si>
    <t>Procedimientos de operación documentados</t>
  </si>
  <si>
    <t>Gestión de cambios</t>
  </si>
  <si>
    <t>Gestión de capacidad</t>
  </si>
  <si>
    <t>Separación de los ambientes de desarrollo, pruebas y operación</t>
  </si>
  <si>
    <t>PROTECCIÓN CONTRA CÓDIGOS MALICIOSOS</t>
  </si>
  <si>
    <t>COPIAS DE RESPALDO</t>
  </si>
  <si>
    <t>REGISTRO Y SEGUIMIENTO</t>
  </si>
  <si>
    <t>Registro de eventos</t>
  </si>
  <si>
    <t>Protección de la información de registro</t>
  </si>
  <si>
    <t>Registros del administrador y del operador</t>
  </si>
  <si>
    <t>Sincronización de relojes</t>
  </si>
  <si>
    <t>CONTROL DE SOFTWARE OPERACIONAL</t>
  </si>
  <si>
    <t>Instalación de software en sistemas operativos</t>
  </si>
  <si>
    <t>GESTIÓN DE LA VULNERABILIDAD TÉCNICA</t>
  </si>
  <si>
    <t>Gestión de las vulnerabilidades técnicas</t>
  </si>
  <si>
    <t>Restricciones sobre la instalación de software</t>
  </si>
  <si>
    <t>CONSIDERACIONES SOBRE AUDITORÍAS DE SISTEMAS DE INFORMACIÓN</t>
  </si>
  <si>
    <t>Controles sobre auditorías de sistemas de información</t>
  </si>
  <si>
    <t>GESTIÓN DE LA SEGURIDAD DE LAS REDES</t>
  </si>
  <si>
    <t>TRANSFERENCIA DE INFORMACIÓN</t>
  </si>
  <si>
    <t>REQUISITOS DE SEGURIDAD DE LOS SISTEMAS DE INFORMACIÓN</t>
  </si>
  <si>
    <t>SEGURIDAD EN LOS PROCESOS DE DESARROLLO Y DE SOPORTE</t>
  </si>
  <si>
    <t>DATOS DE PRUEBA</t>
  </si>
  <si>
    <t>Alcande MSPI (Modelo de Seguridad y Privacidad de la Información)</t>
  </si>
  <si>
    <t>Identificación y valoración de riesgos</t>
  </si>
  <si>
    <t>Tratamiento de riesgos de seguridad de la información</t>
  </si>
  <si>
    <t>Toma de conciencia, educación y formación en la seguridad de la información</t>
  </si>
  <si>
    <t>Planificación y control operacional</t>
  </si>
  <si>
    <t>Implementación del plan de tratamiento de riesgos</t>
  </si>
  <si>
    <t>Indicadores de gestión del MSPI</t>
  </si>
  <si>
    <t>Plan de seguimiento, evaluación y análisis del MSPI</t>
  </si>
  <si>
    <t>Evaluación del plan de tratamiento de riesgos</t>
  </si>
  <si>
    <t>Tratamiento de  temas de seguridad y privacidad de la información en los comités del modelo integrado de gestión, o en los comités directivos interdisciplinarios de la Entidad</t>
  </si>
  <si>
    <t>Con base en el inventario de activos de información clasificado, se establece la caracterización de cada uno de los sistemas de información.</t>
  </si>
  <si>
    <t>La entidad conoce su papel dentro del estado Colombiano, identifica y comunica a las partes interesadas la infraestructura crítica.</t>
  </si>
  <si>
    <t>Las prioridades relaciondadas con la misión, objetivos y actividades de la Entidad son establecidas y comunicadas.</t>
  </si>
  <si>
    <t>La gestión de riesgos tiene en cuenta los riesgos de ciberseguridad</t>
  </si>
  <si>
    <t xml:space="preserve">Detección de actividades anómalas </t>
  </si>
  <si>
    <t>Respuesta a incidentes de ciberseguridad, planes de recuperación y restauración</t>
  </si>
  <si>
    <t>Responsable de TICs</t>
  </si>
  <si>
    <t>Teletrabajo</t>
  </si>
  <si>
    <t>Manejo de medios</t>
  </si>
  <si>
    <t>Derechos de propiedad intelectual.</t>
  </si>
  <si>
    <t>Plan y Estrategia de transisicón de IPv4 a IPv6</t>
  </si>
  <si>
    <t>Implementación del plan de estrategia de transición de IPv4 a IPv6</t>
  </si>
  <si>
    <t>Calidad</t>
  </si>
  <si>
    <t xml:space="preserve">Procedimientos de control documental del MSPI </t>
  </si>
  <si>
    <t>INSTRUMENTO DE IDENTIFICACIÓN DE LA LINEA BASE DE SEGURIDAD ADMINISTRATIVA Y TÉCNICA
HOJA LEVANTAMIENTO DE INFORMACIÓN</t>
  </si>
  <si>
    <t>ID. ITEM</t>
  </si>
  <si>
    <t>CARGO</t>
  </si>
  <si>
    <t>ITEM</t>
  </si>
  <si>
    <t>DESCRIPCIÓN</t>
  </si>
  <si>
    <t xml:space="preserve">ISO </t>
  </si>
  <si>
    <t>MSPI</t>
  </si>
  <si>
    <t>CIBERSEGURIDAD</t>
  </si>
  <si>
    <t>PRUEBA</t>
  </si>
  <si>
    <t>EVIDENCIA</t>
  </si>
  <si>
    <t>BRECHA</t>
  </si>
  <si>
    <t>NIVEL DE CUMPLIMIENTO ANEXO A ISO 27001</t>
  </si>
  <si>
    <t>RECOMENDACIÓN</t>
  </si>
  <si>
    <t>POLÍTICA DE SEGURIDAD DE LA INFORMACIÓN</t>
  </si>
  <si>
    <t>AD.1</t>
  </si>
  <si>
    <t>Orientación de la dirección para gestión de la seguridad de la información</t>
  </si>
  <si>
    <t>Componente planificación y modelo de madurez nivel gestionado</t>
  </si>
  <si>
    <t>AD.1.1</t>
  </si>
  <si>
    <t>Responsable  de SI</t>
  </si>
  <si>
    <t>Documento de la política de seguridad y privacidad de la Información</t>
  </si>
  <si>
    <t>Se debe definir un conjunto de políticas para la seguridad de la información aprobada por la dirección, publicada y comunicada a los empleados y a la partes externas pertinentes</t>
  </si>
  <si>
    <t>A.5.1.1</t>
  </si>
  <si>
    <t>Componente planificación y modelo de madurez inicial</t>
  </si>
  <si>
    <t>ID.GV-1</t>
  </si>
  <si>
    <r>
      <t xml:space="preserve">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t>
    </r>
    <r>
      <rPr>
        <b/>
        <sz val="9"/>
        <color theme="1"/>
        <rFont val="Calibri"/>
        <family val="2"/>
        <scheme val="minor"/>
      </rPr>
      <t>Para la calificación tenga en cuenta que:</t>
    </r>
    <r>
      <rPr>
        <sz val="9"/>
        <color theme="1"/>
        <rFont val="Calibri"/>
        <family val="2"/>
        <scheme val="minor"/>
      </rPr>
      <t xml:space="preserv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r>
  </si>
  <si>
    <t>AD.1.2</t>
  </si>
  <si>
    <t>Revisión y evaluación</t>
  </si>
  <si>
    <t>Las políticas para seguridad de la información se deberían revisar a intervalos planificados o si ocurren cambios significativos, para asegurar su conveniencia, adecuación y eficacia continuas.</t>
  </si>
  <si>
    <t>A.5.1.2</t>
  </si>
  <si>
    <t>componente planificación</t>
  </si>
  <si>
    <t>RESPONSABILIDADES Y ORGANIZACIÓN SEGURIDAD INFORMACIÓN</t>
  </si>
  <si>
    <t>A2</t>
  </si>
  <si>
    <t>Marco de referencia de gestión para iniciar y controlar la implementación y la operación de la seguridad de la información dentro de la organización
Garantizar la seguridad del teletrabajo y el uso de los dispositivos móviles</t>
  </si>
  <si>
    <t>AD.2.1</t>
  </si>
  <si>
    <t>Organización Interna</t>
  </si>
  <si>
    <t>Marco de referencia de gestión para iniciar y controlar la implementación y la operación de la seguridad de la información dentro de la organización</t>
  </si>
  <si>
    <t>A.6.1</t>
  </si>
  <si>
    <t>Componente planificación y modelo de madurez gestionado</t>
  </si>
  <si>
    <t>AD.2.1.1</t>
  </si>
  <si>
    <t>Roles y responsabilidades para la seguridad de la información</t>
  </si>
  <si>
    <t>Se deben definir y asignar todas las responsabilidades de la seguridad de la información</t>
  </si>
  <si>
    <t>A.6.1.1</t>
  </si>
  <si>
    <t>Componente planificación</t>
  </si>
  <si>
    <t>ID.AM-6
ID.GV-2
PR.AT-2
PR.AT-3
PR.AT-4
PR.AT-5
DE.DP-1
RS.CO-1</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</si>
  <si>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</si>
  <si>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AD.2.1.2</t>
  </si>
  <si>
    <t>Separación de deberes / tareas</t>
  </si>
  <si>
    <t>Los deberes y áreas de responsabilidad en conflicto se debe separar para reducir las posibilidades de modificación no autorizada o no intencional, o el uso indebido de los activos de la organización.</t>
  </si>
  <si>
    <t>A.6.1.2</t>
  </si>
  <si>
    <t>PR.AC-4
PR.DS-5
RS.CO-3</t>
  </si>
  <si>
    <t xml:space="preserve">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
</t>
  </si>
  <si>
    <t>AD.2.1.3</t>
  </si>
  <si>
    <t>Contacto con las autoridades.</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</si>
  <si>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</si>
  <si>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A.6.1.3</t>
  </si>
  <si>
    <t>RS.CO-2</t>
  </si>
  <si>
    <t>Solicite los procedimientos  establecidos que especifiquen cuándo y a través de que autoridades se debería contactar a las autoridades, verifique si de acuerdo a estos procedimientos se han  reportado eventos o incidentes de SI de forma consistente.</t>
  </si>
  <si>
    <t>AD.2.1.4</t>
  </si>
  <si>
    <t>Contacto con grupos de interés especiales</t>
  </si>
  <si>
    <t>Se deben mantener contactos apropiados con grupos de interés especial u otros foros y asociaciones profesionales especializadas en seguridad. Por ejemplo a través de una membresía</t>
  </si>
  <si>
    <t>A.6.1.4</t>
  </si>
  <si>
    <t>ID.RA-2</t>
  </si>
  <si>
    <t>Pregunte sobre las  membrecías en grupos o foros de interés especial en seguridad de la información en los que se encuentran inscritos las personas responsables de la SI.</t>
  </si>
  <si>
    <t>AD.2.1.5</t>
  </si>
  <si>
    <t>Seguridad de la información en la gestión de proyectos</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</si>
  <si>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</si>
  <si>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A.6.1.5</t>
  </si>
  <si>
    <t xml:space="preserve">PR.IP-2
</t>
  </si>
  <si>
    <t xml:space="preserve">
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t>
  </si>
  <si>
    <t>AD.2.2</t>
  </si>
  <si>
    <t>Dispositivos Móviles y Teletrabajo</t>
  </si>
  <si>
    <t>Garantizar la seguridad del teletrabajo y uso de dispositivos móviles</t>
  </si>
  <si>
    <t>A.6.2</t>
  </si>
  <si>
    <t>Modelo de Madurez Gestionado</t>
  </si>
  <si>
    <t>AD.2.2.1</t>
  </si>
  <si>
    <t>Política para dispositivos móviles</t>
  </si>
  <si>
    <t>Se deberían adoptar una política y unas medidas de seguridad de soporte, para gestionar los riesgos introducidos por el uso de dispositivos móviles.</t>
  </si>
  <si>
    <t>A.6.2.1</t>
  </si>
  <si>
    <t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t>
  </si>
  <si>
    <t>AD.2.2.2</t>
  </si>
  <si>
    <t>Se deberían implementar una política y unas medidas de seguridad de soporte, para proteger la información a la que se tiene acceso, que es procesada o almacenada en los lugares en los que se realiza teletrabajo.</t>
  </si>
  <si>
    <t>A.6.2.2</t>
  </si>
  <si>
    <t>PR.AC-3</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</si>
  <si>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</si>
  <si>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AD.3</t>
  </si>
  <si>
    <t xml:space="preserve">Responsable de SI/Gestión Humana/Líderes de los procesos
</t>
  </si>
  <si>
    <t>AD.3.1</t>
  </si>
  <si>
    <t>Asegurar que el personal y contratistas comprenden sus responsabilidades y son idóneos en los roles para los que son considerados.</t>
  </si>
  <si>
    <t>A.7.1</t>
  </si>
  <si>
    <t>Modelo de Madurez Definido</t>
  </si>
  <si>
    <t>AD.3.1.1</t>
  </si>
  <si>
    <t>Gestión Humana</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</si>
  <si>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</si>
  <si>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A.7.1.1</t>
  </si>
  <si>
    <t>PR.DS-5
PR.IP-11</t>
  </si>
  <si>
    <t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t>
  </si>
  <si>
    <t>AD.3.1.2</t>
  </si>
  <si>
    <t>Los acuerdos contractuales con empleados y contratistas, deben establecer sus responsabilidades y las de la organización en cuanto a la seguridad de la información.</t>
  </si>
  <si>
    <t>A.7.1.2</t>
  </si>
  <si>
    <t>PR.DS-5</t>
  </si>
  <si>
    <t>AD.3.2</t>
  </si>
  <si>
    <t>Responsable de SI/Líderes de los procesos</t>
  </si>
  <si>
    <t>Asegurar que los funcionarios y contratistas tomen consciencia de sus responsabilidades sobre la seguridad de la información y las cumplan.</t>
  </si>
  <si>
    <t xml:space="preserve"> </t>
  </si>
  <si>
    <t>AD.3.2.1</t>
  </si>
  <si>
    <t>Responsabilidades de la dirección</t>
  </si>
  <si>
    <t>La dirección debe exigir a todos los empleados y contratistas la aplicación de la seguridad de la información de acuerdo con las políticas y procedimientos establecidos por la organización.</t>
  </si>
  <si>
    <t>A.7.2.1</t>
  </si>
  <si>
    <t>ID.GV-2</t>
  </si>
  <si>
    <t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t>
  </si>
  <si>
    <t>AD.3.2.2</t>
  </si>
  <si>
    <t xml:space="preserve">Responsable de SI/Líderes de los procesos
</t>
  </si>
  <si>
    <t>Todos los empleados de la Entidad, y en donde sea pertinente, los contratistas, deben recibir la educación y la formación en toma de conciencia apropiada, y actualizaciones regulares sobre las políticas y procedimientos pertinentes para su cargo.</t>
  </si>
  <si>
    <t>A.7.2.2</t>
  </si>
  <si>
    <t>Componente planeación
Modelo de Madurez Inicial</t>
  </si>
  <si>
    <t>PR.AT-1
PR.AT-2
PR.AT-3
PR.AT-4
PR.AT-5</t>
  </si>
  <si>
    <r>
      <t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t>
    </r>
    <r>
      <rPr>
        <b/>
        <sz val="9"/>
        <color theme="1"/>
        <rFont val="Calibri"/>
        <family val="2"/>
        <scheme val="minor"/>
      </rPr>
      <t>Para la calificación tenga en cuenta que:</t>
    </r>
    <r>
      <rPr>
        <sz val="9"/>
        <color theme="1"/>
        <rFont val="Calibri"/>
        <family val="2"/>
        <scheme val="minor"/>
      </rPr>
      <t xml:space="preserve">
Si Los funcionarios de la Entidad no tienen conciencia de la seguridad y privacidad de la información.
Diseñar programas para los conciencia y comunicación, de las políticas de seguridad y privacidad de la información, </t>
    </r>
    <r>
      <rPr>
        <b/>
        <sz val="9"/>
        <color theme="1"/>
        <rFont val="Calibri"/>
        <family val="2"/>
        <scheme val="minor"/>
      </rPr>
      <t>están en 20.</t>
    </r>
    <r>
      <rPr>
        <sz val="9"/>
        <color theme="1"/>
        <rFont val="Calibri"/>
        <family val="2"/>
        <scheme val="minor"/>
      </rPr>
      <t xml:space="preserve">
Si se observa en los funcionarios una conciencia de seguridad y privacidad de la información y los planes de toma de conciencia y comunicación, de las políticas de seguridad y privacidad de la información, deben estar aprobados y documentados, por la alta Dirección, </t>
    </r>
    <r>
      <rPr>
        <b/>
        <sz val="9"/>
        <color theme="1"/>
        <rFont val="Calibri"/>
        <family val="2"/>
        <scheme val="minor"/>
      </rPr>
      <t>están en 40.</t>
    </r>
    <r>
      <rPr>
        <sz val="9"/>
        <color theme="1"/>
        <rFont val="Calibri"/>
        <family val="2"/>
        <scheme val="minor"/>
      </rPr>
      <t xml:space="preserve">
Si se han ejecutado los planes de toma de conciencia, comunicación y divulgación, de las políticas de
seguridad y privacidad de la información, aprobados por la alta Dirección,</t>
    </r>
    <r>
      <rPr>
        <b/>
        <sz val="9"/>
        <color theme="1"/>
        <rFont val="Calibri"/>
        <family val="2"/>
        <scheme val="minor"/>
      </rPr>
      <t xml:space="preserve"> están en 60.</t>
    </r>
    <r>
      <rPr>
        <sz val="9"/>
        <color theme="1"/>
        <rFont val="Calibri"/>
        <family val="2"/>
        <scheme val="minor"/>
      </rPr>
      <t xml:space="preserve">
</t>
    </r>
  </si>
  <si>
    <t>AD.3.2.3</t>
  </si>
  <si>
    <t>Proceso disciplinario</t>
  </si>
  <si>
    <t>Se debe contar con un proceso disciplinario formal el cual debería ser comunicado, para emprender acciones contra empleados que hayan cometido una violación a la seguridad de la información.</t>
  </si>
  <si>
    <t>A.7.2.3</t>
  </si>
  <si>
    <t>Pregunte cual es el proceso disciplinario que se sigue cuando se verifica que ha ocurrido una violación a la seguridad de la información, quien y como se determina la sanción al infractor?</t>
  </si>
  <si>
    <t>AD.3.3</t>
  </si>
  <si>
    <t>Proteger los intereses de la Entidad como parte del proceso de cambio o terminación de empleo.</t>
  </si>
  <si>
    <t xml:space="preserve">A.7.3 </t>
  </si>
  <si>
    <t>AD.5.1.3</t>
  </si>
  <si>
    <t>Terminación o cambio de responsabilidades de empleo</t>
  </si>
  <si>
    <t>Las responsabilidades y los deberes de seguridad de la información que permanecen válidos después de la terminación o cambio de contrato se deberían definir, comunicar al empleado o contratista y se deberían hacer cumplir.</t>
  </si>
  <si>
    <t>A.7.3.1</t>
  </si>
  <si>
    <t xml:space="preserve">
Revisar los acuerdos de confidencialidad, verificando que deben acordar que después de terminada la relación laboral o contrato seguirán vigentes por un periodo de tiempo.
</t>
  </si>
  <si>
    <t>AD.4</t>
  </si>
  <si>
    <t>AD.4.1</t>
  </si>
  <si>
    <t>Responsabilidad de los activos</t>
  </si>
  <si>
    <t>Identificar los activos organizacionales y definir las responsabilidades de protección apropiadas.</t>
  </si>
  <si>
    <t>A.8.1</t>
  </si>
  <si>
    <t xml:space="preserve">
</t>
  </si>
  <si>
    <t>AD.4.1.1</t>
  </si>
  <si>
    <t>Inventario de activos</t>
  </si>
  <si>
    <t>Se deben identificar los activos asociados con la información y las instalaciones de procesamiento de información, y se debe elaborar y mantener un inventario de estos activos.</t>
  </si>
  <si>
    <t>A.8.1.1</t>
  </si>
  <si>
    <t>Componente Planificación
Modelo de madurez inicial</t>
  </si>
  <si>
    <t>ID AM-1
ID AM-2
ID.AM-5</t>
  </si>
  <si>
    <r>
      <t xml:space="preserve">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
    </r>
    <r>
      <rPr>
        <b/>
        <sz val="9"/>
        <color theme="1"/>
        <rFont val="Calibri"/>
        <family val="2"/>
        <scheme val="minor"/>
      </rPr>
      <t xml:space="preserve">Tenga en cuenta para la calificación:
</t>
    </r>
    <r>
      <rPr>
        <sz val="9"/>
        <color theme="1"/>
        <rFont val="Calibri"/>
        <family val="2"/>
        <scheme val="minor"/>
      </rPr>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r>
  </si>
  <si>
    <t>AD.4.1.2</t>
  </si>
  <si>
    <t>Propiedad de los activos</t>
  </si>
  <si>
    <t>Los activos mantenidos en el inventario deben tener un propietario.</t>
  </si>
  <si>
    <t>A.8.1.2</t>
  </si>
  <si>
    <t>ID AM-1
ID AM-2</t>
  </si>
  <si>
    <t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t>
  </si>
  <si>
    <t>AD.4.1.3</t>
  </si>
  <si>
    <t>Uso aceptable de los activos</t>
  </si>
  <si>
    <t>Se deben identificar, documentar e implementar reglas para el uso aceptable de información y de activos asociados con información e instalaciones de procesamiento de información.</t>
  </si>
  <si>
    <t>A.8.1.3</t>
  </si>
  <si>
    <t xml:space="preserve">Pregunte por la política, procedimiento, directriz o lineamiento que defina el uso aceptable de los activos, verifique que es conocida por los empleados y usuarios de partes externas que usan activos de la Entidad o tienen acceso a ellos. </t>
  </si>
  <si>
    <t>AD.4.1.4</t>
  </si>
  <si>
    <t>Devolución de activos</t>
  </si>
  <si>
    <t>Todos los empleados y usuarios de partes externas deben devolver todos los activos de la organización que se encuentren a su cargo, al terminar su empleo, contrato o acuerdo.</t>
  </si>
  <si>
    <t>A.8.1.4</t>
  </si>
  <si>
    <t>PR.IP-11</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</si>
  <si>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</si>
  <si>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AD.4.2</t>
  </si>
  <si>
    <t>Clasificación de información</t>
  </si>
  <si>
    <t>Asegurar que la información recibe un nivel apropiado de protección, de acuerdo con su importancia para la Entidad.</t>
  </si>
  <si>
    <t>A.8.2</t>
  </si>
  <si>
    <t>AD.4.2.1</t>
  </si>
  <si>
    <t>Clasificación de la información</t>
  </si>
  <si>
    <t>La información se debería clasificar en función de los requisitos legales, valor, criticidad y susceptibilidad a divulgación o a modificación no autorizada.</t>
  </si>
  <si>
    <t>A.8.2.1</t>
  </si>
  <si>
    <t>Modelo de Madurez Inicial</t>
  </si>
  <si>
    <t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t>
  </si>
  <si>
    <t>AD.4.2.2</t>
  </si>
  <si>
    <t>Etiquetado de la información</t>
  </si>
  <si>
    <t>A.8.2.2</t>
  </si>
  <si>
    <t>PR.DS-5
PR.PT-2</t>
  </si>
  <si>
    <t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t>
  </si>
  <si>
    <t>AD.4.2.3</t>
  </si>
  <si>
    <t>Manejo de activos</t>
  </si>
  <si>
    <t>A.8.2.3</t>
  </si>
  <si>
    <t>PR.DS-1
PR.DS-2
PR.DS-3
PR.DS-5
PR.IP-6
PR.PT-2</t>
  </si>
  <si>
    <t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t>
  </si>
  <si>
    <t>AD.4.3</t>
  </si>
  <si>
    <t>Evitar la divulgación, la modificación, el retiro o la destrucción no autorizados de la información almacenada en los medios.</t>
  </si>
  <si>
    <t xml:space="preserve">A.8.3 </t>
  </si>
  <si>
    <t>AD.4.3.1</t>
  </si>
  <si>
    <t xml:space="preserve">Gestión de medios removibles </t>
  </si>
  <si>
    <t>A.8.3.1</t>
  </si>
  <si>
    <t>PR.DS-3
PR.IP-6
PR.PT-2</t>
  </si>
  <si>
    <t>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t>
  </si>
  <si>
    <t>AD.4.3.2</t>
  </si>
  <si>
    <t>Disposición de los medios</t>
  </si>
  <si>
    <t>A.8.3.2</t>
  </si>
  <si>
    <t>PR.DS-3
PR.IP-6</t>
  </si>
  <si>
    <t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t>
  </si>
  <si>
    <t>AD.4.3.3</t>
  </si>
  <si>
    <t>Transferencia de medios físicos</t>
  </si>
  <si>
    <t>A.8.3.3</t>
  </si>
  <si>
    <t>PR.DS-3
PR.PT-2</t>
  </si>
  <si>
    <t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t>
  </si>
  <si>
    <t>AD.5</t>
  </si>
  <si>
    <t>Responsable de la Continuidad</t>
  </si>
  <si>
    <t>AD.5.1</t>
  </si>
  <si>
    <t xml:space="preserve"> La continuidad de la seguridad de la información debe incluir en los sistemas de gestión de la continuidad del negocio de la Entidad.</t>
  </si>
  <si>
    <t>A.17.1</t>
  </si>
  <si>
    <t>AD.5.1.1</t>
  </si>
  <si>
    <t>A.17.1.1</t>
  </si>
  <si>
    <t>ID.BE-5
PR.IP-9</t>
  </si>
  <si>
    <r>
      <t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
    </r>
    <r>
      <rPr>
        <b/>
        <sz val="9"/>
        <color theme="1"/>
        <rFont val="Calibri"/>
        <family val="2"/>
        <scheme val="minor"/>
      </rPr>
      <t>Tenga en cuenta para la calificación:</t>
    </r>
    <r>
      <rPr>
        <sz val="9"/>
        <color theme="1"/>
        <rFont val="Calibri"/>
        <family val="2"/>
        <scheme val="minor"/>
      </rPr>
      <t xml:space="preserve">
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t>
    </r>
    <r>
      <rPr>
        <b/>
        <sz val="9"/>
        <color theme="1"/>
        <rFont val="Calibri"/>
        <family val="2"/>
        <scheme val="minor"/>
      </rPr>
      <t>, están en 40.</t>
    </r>
    <r>
      <rPr>
        <sz val="9"/>
        <color theme="1"/>
        <rFont val="Calibri"/>
        <family val="2"/>
        <scheme val="minor"/>
      </rPr>
      <t xml:space="preserve">
2) Si se reconoce la importancia de ampliar los planes de continuidad de del negocio a otros procesos, pero aun no se pueden incluir ni trabajar con ellos, </t>
    </r>
    <r>
      <rPr>
        <b/>
        <sz val="9"/>
        <color theme="1"/>
        <rFont val="Calibri"/>
        <family val="2"/>
        <scheme val="minor"/>
      </rPr>
      <t>están en 60.</t>
    </r>
    <r>
      <rPr>
        <sz val="9"/>
        <color theme="1"/>
        <rFont val="Calibri"/>
        <family val="2"/>
        <scheme val="minor"/>
      </rPr>
      <t xml:space="preserve">
</t>
    </r>
  </si>
  <si>
    <t>AD.5.1.2</t>
  </si>
  <si>
    <t>La organización debe establecer, documentar, implementar y mantener procesos, procedimientos y controles para garantizar el nivel necesario de continuidad para la seguridad de la información durante una situación adversa,</t>
  </si>
  <si>
    <t>A.17.1.2</t>
  </si>
  <si>
    <t>ID.BE-5
PR.IP-4
PR.IP-9
PR.IP-9</t>
  </si>
  <si>
    <t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t>
  </si>
  <si>
    <t>A.17.1.3</t>
  </si>
  <si>
    <t>Modelo de Madurez Optimizado</t>
  </si>
  <si>
    <t>PR.IP-4
PR.IP-10</t>
  </si>
  <si>
    <t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t>
  </si>
  <si>
    <t>AD.5.2</t>
  </si>
  <si>
    <t xml:space="preserve"> Asegurar la disponibilidad de las instalaciones de procesamiento de la información.</t>
  </si>
  <si>
    <t xml:space="preserve">A.17.2 </t>
  </si>
  <si>
    <t>AD.5.2.1</t>
  </si>
  <si>
    <t>A.17.2.1</t>
  </si>
  <si>
    <t>ID.BE-5</t>
  </si>
  <si>
    <t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t>
  </si>
  <si>
    <t>AD.6</t>
  </si>
  <si>
    <t>Responsable de SI/Responsable de TICs/Control Interno</t>
  </si>
  <si>
    <t>AD.6.1</t>
  </si>
  <si>
    <t>Evitar el incumplimiento de las obligaciones legales, estatutarias, de reglamentación o contractuales relacionadas con seguridad de la información y de cualquier requisito de seguridad.</t>
  </si>
  <si>
    <t xml:space="preserve">A.18.1 </t>
  </si>
  <si>
    <t>ID.GV-3</t>
  </si>
  <si>
    <t>De acuerdo a la NIST:  Los requerimientos legales y regulatorios respecto de la ciberseguridad, incluyendo la privacidad y las libertades y obligaciones civiles, son entendidos y gestionados.</t>
  </si>
  <si>
    <t>AD.6.1.1</t>
  </si>
  <si>
    <t>Identificación de la legislación aplicable y de los requisitos contractuales.</t>
  </si>
  <si>
    <t>A.18.1.1</t>
  </si>
  <si>
    <t>Modelo de Madurez Gestionado Cuantitativamente</t>
  </si>
  <si>
    <t xml:space="preserve">Solicite la relación de requisitos legales, reglamentarios, estatutarios, que le aplican a la Entidad (Normograma). 
Indague si existe un responsable de identificarlos y se definen los responsables para su cumplimiento.
</t>
  </si>
  <si>
    <t>AD.6.1.2</t>
  </si>
  <si>
    <t>A.18.1.2</t>
  </si>
  <si>
    <t>AD.6.1.3</t>
  </si>
  <si>
    <t>Protección de registros.</t>
  </si>
  <si>
    <t>Se deben proteger los registros importantes de una organización de pérdida, destrucción y falsificación, en concordancia con los requerimientos estatutarios, reguladores, contractuales y comerciales</t>
  </si>
  <si>
    <t>A.18.1.3</t>
  </si>
  <si>
    <t>PR.IP-4</t>
  </si>
  <si>
    <t>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t>
  </si>
  <si>
    <t>AD.6.1.4</t>
  </si>
  <si>
    <t>Protección de los datos y privacidad de la información relacionada con los datos personales.</t>
  </si>
  <si>
    <t>Se deben asegurar la protección y privacidad de la información personal tal como se requiere en la legislación relevante, las regulaciones y, si fuese aplicable, las cláusulas contractuales.</t>
  </si>
  <si>
    <t>A.18.1.4</t>
  </si>
  <si>
    <t>DE.DP-2</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</si>
  <si>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</si>
  <si>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AD.6.1.5</t>
  </si>
  <si>
    <t>n/a</t>
  </si>
  <si>
    <t>Reglamentación de controles criptográficos.</t>
  </si>
  <si>
    <t>A.18.1.5</t>
  </si>
  <si>
    <t>AD.6.2</t>
  </si>
  <si>
    <t xml:space="preserve">A.18.2 </t>
  </si>
  <si>
    <t>AD.6.2.1</t>
  </si>
  <si>
    <t>A.18.2.1</t>
  </si>
  <si>
    <t xml:space="preserve">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2015
2) El resultado de las auditorías del año 2015
3) Las oportunidades de mejora o cambios en la seguridad de la información identificados.
</t>
  </si>
  <si>
    <t>AD.6.2.2</t>
  </si>
  <si>
    <t>Asegurar el cumplimiento de los sistemas con las políticas y estándares de seguridad organizacional.</t>
  </si>
  <si>
    <t>A.18.2.2</t>
  </si>
  <si>
    <t>PR.IP-12</t>
  </si>
  <si>
    <t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t>
  </si>
  <si>
    <t>AD.6.2.3</t>
  </si>
  <si>
    <t>Revisión de cumplimiento técnico.</t>
  </si>
  <si>
    <t>Los sistemas de información deben chequearse regularmente para el cumplimiento con los estándares de implementación de la seguridad.</t>
  </si>
  <si>
    <t>A.18.2.3</t>
  </si>
  <si>
    <t>ID.RA-1</t>
  </si>
  <si>
    <t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t>
  </si>
  <si>
    <t>AD.7</t>
  </si>
  <si>
    <t>AD.7.1</t>
  </si>
  <si>
    <t>Asegurar la protección de los activos de la entidad que sean accesibles para los proveedores</t>
  </si>
  <si>
    <t>A.15.1</t>
  </si>
  <si>
    <t>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t>
  </si>
  <si>
    <t>AD.7.2</t>
  </si>
  <si>
    <t>Mantener el nivel acordado de seguridad de la información y de prestación del servicio en línea con los acuerdos con los proveedores</t>
  </si>
  <si>
    <t>A.15.2</t>
  </si>
  <si>
    <t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t>
  </si>
  <si>
    <t>ENTIDADEVALUADA</t>
  </si>
  <si>
    <t>T.1</t>
  </si>
  <si>
    <t>Responsable de SI/Responsable de TICs</t>
  </si>
  <si>
    <t>T.1.1</t>
  </si>
  <si>
    <t>REQUISITOS DEL NEGOCIO PARA CONTROL DE ACCESO</t>
  </si>
  <si>
    <t>Se debe limitar el acceso a información y a instalaciones de procesamiento de información.</t>
  </si>
  <si>
    <t>A.9.1</t>
  </si>
  <si>
    <t>Modelo de madurez definido</t>
  </si>
  <si>
    <t>T.1.1.1</t>
  </si>
  <si>
    <t>Política de control de acceso</t>
  </si>
  <si>
    <t>Se debe establecer, documentar y revisar una política de control de acceso con base en los requisitos del negocio y de seguridad de la información.</t>
  </si>
  <si>
    <t>A.9.1.1</t>
  </si>
  <si>
    <r>
      <t xml:space="preserve">Revisar que la </t>
    </r>
    <r>
      <rPr>
        <sz val="11"/>
        <color theme="1"/>
        <rFont val="Calibri"/>
        <family val="2"/>
        <scheme val="minor"/>
      </rPr>
      <t>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t>
    </r>
  </si>
  <si>
    <t>T.1.1.2</t>
  </si>
  <si>
    <t>Acceso a redes y a servicios en red</t>
  </si>
  <si>
    <t>Se debe permitir acceso de los usuarios a la red y a los servicios de red para los que hayan sido autorizados específicamente.</t>
  </si>
  <si>
    <t>A.9.1.2</t>
  </si>
  <si>
    <t>PR.AC-4
PR.DS-5
PR.PT-3</t>
  </si>
  <si>
    <r>
      <t xml:space="preserve">Revisar la </t>
    </r>
    <r>
      <rPr>
        <sz val="11"/>
        <color theme="1"/>
        <rFont val="Calibri"/>
        <family val="2"/>
        <scheme val="minor"/>
      </rPr>
      <t>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t>
    </r>
  </si>
  <si>
    <t>T.1.2</t>
  </si>
  <si>
    <t>GESTIÓN DE ACCESO DE USUARIOS</t>
  </si>
  <si>
    <t>Se debe asegurar el acceso de los usuarios autorizados y evitar el acceso no autorizado a sistemas y servicios.</t>
  </si>
  <si>
    <t xml:space="preserve">A.9.2 </t>
  </si>
  <si>
    <t>Modelo de madurez gestionado cuantitativamente</t>
  </si>
  <si>
    <t>T.1.2.1</t>
  </si>
  <si>
    <t>Registro y cancelación del registro de usuarios</t>
  </si>
  <si>
    <t>Se debe implementar un proceso formal de registro y de cancelación de registro de usuarios, para posibilitar la asignación de los derechos de acceso.</t>
  </si>
  <si>
    <t xml:space="preserve">A.9.2.1 </t>
  </si>
  <si>
    <t>PR.AC-1</t>
  </si>
  <si>
    <t>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t>
  </si>
  <si>
    <t>T.1.2.2</t>
  </si>
  <si>
    <t xml:space="preserve"> Suministro de acceso de usuarios</t>
  </si>
  <si>
    <t>Se debe implementar un proceso de suministro de acceso formal de usuarios para asignar o revocar los derechos de acceso a todo tipo de usuarios para todos los sistemas y servicios.</t>
  </si>
  <si>
    <t>A.9.2.2</t>
  </si>
  <si>
    <t>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t>
  </si>
  <si>
    <t>T.1.2.3</t>
  </si>
  <si>
    <t>Gestión de derechos de acceso privilegiado</t>
  </si>
  <si>
    <t>Se debe restringir y controlar la asignación y uso de derechos de acceso privilegiado.</t>
  </si>
  <si>
    <t>A.9.2.3</t>
  </si>
  <si>
    <t>PR.AC-4
PR.DS-5</t>
  </si>
  <si>
    <t>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t>
  </si>
  <si>
    <t>T.1.2.4</t>
  </si>
  <si>
    <t>Gestión de información de autenticación secreta de usuarios</t>
  </si>
  <si>
    <t>La asignación de información de autenticación secreta se debe controlar por medio de un proceso de gestión formal.</t>
  </si>
  <si>
    <t>A.9.2.4</t>
  </si>
  <si>
    <t>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t>
  </si>
  <si>
    <t>T.1.2.5</t>
  </si>
  <si>
    <t>Revisión de los derechos de acceso de usuarios</t>
  </si>
  <si>
    <t>Los propietarios de los activos deben revisar los derechos de acceso de los usuarios, a intervalos regulares.</t>
  </si>
  <si>
    <t>A.9.2.5</t>
  </si>
  <si>
    <t>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t>
  </si>
  <si>
    <t>T.1.2.6</t>
  </si>
  <si>
    <t>Retiro o ajuste de los derechos de acceso</t>
  </si>
  <si>
    <t>Los derechos de acceso de todos los empleados y de usuarios externos a la información y a las instalaciones de procesamiento de información se deben retirar al terminar su empleo, contrato o acuerdo, o se deben ajustar cuando se hagan cambios.</t>
  </si>
  <si>
    <t>A.9.2.6</t>
  </si>
  <si>
    <t>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t>
  </si>
  <si>
    <t>T.1.3</t>
  </si>
  <si>
    <t>RESPONSABILIDADES DE LOS USUARIOS</t>
  </si>
  <si>
    <t>Hacer que los usuarios rindan cuentas por la salvaguarda de su información de autenticación.</t>
  </si>
  <si>
    <t xml:space="preserve">A.9.3 </t>
  </si>
  <si>
    <t>T.1.3.1</t>
  </si>
  <si>
    <t>Uso de información de autenticación secreta</t>
  </si>
  <si>
    <t>Se debe exigir a los usuarios que cumplan las prácticas de la organización para el uso de información de autenticación secreta.</t>
  </si>
  <si>
    <t xml:space="preserve">A.9.3.1 </t>
  </si>
  <si>
    <t>Revisar si el proceso de notificación a usuarios incluye:
a) Mantener la confidencialidad de la información de autenticación secreta, asegurándose de que no sea divulgada a ninguna otra parte, incluidas las personas con autoridad;
b) evitar llevar un registro (en papel, en un archivo de software o en un dispositivo portátil) de autenticación secreta, a menos que se pueda almacenar en forma segura y que el método de almacenamiento haya sido aprobado (una bóveda para contraseñas);
c) cambiar la información de autenticación secreta siempre que haya cualquier indicio de que se pueda comprometer la información;
d) definir que cuando se usa contraseñas como información de autenticación secreta, se debe seleccionar contraseñas seguras con una longitud mínima suficiente que:
1) sean fáciles de recordar;
2) no estén basadas en algo que otra persona pueda adivinar fácilmente u obtener usando información relacionada con la persona, (nombres, números de teléfono y fechas de nacimiento, etc.);
3) no sean vulnerables a ataques de diccionario (es decir, no contienen palabras incluidas en los diccionarios);
4) estén libres de caracteres completamente numéricos o alfabéticos idénticos consecutivos;
5) si son temporales, cambiarlos la primera vez que se ingrese;
e) no compartir información de autenticación secreta del usuario individual;
f) establecer una protección apropiada de contraseñas cuando se usan éstas como información de autenticación secreta en procedimientos de ingreso automatizados, y estén almacenadas;
g) no usar la misma información de autenticación secreta para propósitos de negocio y otros diferentes de estos.</t>
  </si>
  <si>
    <t>T.1.4</t>
  </si>
  <si>
    <t>CONTROL DE ACCESO A SISTEMAS Y APLICACIONES</t>
  </si>
  <si>
    <t>Se debe evitar el acceso no autorizado a sistemas y aplicaciones.</t>
  </si>
  <si>
    <t xml:space="preserve">A.9.4 </t>
  </si>
  <si>
    <t>T.1.4.1</t>
  </si>
  <si>
    <t>Restricción de acceso a la información</t>
  </si>
  <si>
    <t>El acceso a la información y a las funciones de los sistemas de las aplicaciones se debería restringir de acuerdo con la política de control de acceso.</t>
  </si>
  <si>
    <t xml:space="preserve">A.9.4.1 </t>
  </si>
  <si>
    <t>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t>
  </si>
  <si>
    <t>T.1.4.2</t>
  </si>
  <si>
    <t>Procedimiento de ingreso seguro</t>
  </si>
  <si>
    <t>Cuando lo requiere la política de control de acceso, el acceso a sistemas y aplicaciones se debe controlar mediante un proceso de ingreso seguro.</t>
  </si>
  <si>
    <t>A.9.4.2</t>
  </si>
  <si>
    <t>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t>
  </si>
  <si>
    <t>T.1.4.3</t>
  </si>
  <si>
    <t>Sistema de gestión de contraseñas</t>
  </si>
  <si>
    <t>Los sistemas de gestión de contraseñas deben ser interactivos y deben asegurar la calidad de las contraseñas.</t>
  </si>
  <si>
    <t>A.9.4.3</t>
  </si>
  <si>
    <t>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t>
  </si>
  <si>
    <t>T.1.4.4</t>
  </si>
  <si>
    <t>Uso de programas utilitarios privilegiados</t>
  </si>
  <si>
    <t>Se debe restringir y controlar estrictamente el uso de programas utilitarios que pudieran tener capacidad de anular el sistema y los controles de las aplicaciones.</t>
  </si>
  <si>
    <t>A.9.4.4</t>
  </si>
  <si>
    <t>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t>
  </si>
  <si>
    <t>T.1.4.5</t>
  </si>
  <si>
    <t>Control de acceso a códigos fuente de programas</t>
  </si>
  <si>
    <t>Se debe restringir el acceso a los códigos fuente de los programas.</t>
  </si>
  <si>
    <t xml:space="preserve">A.9.4.5 </t>
  </si>
  <si>
    <t>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t>
  </si>
  <si>
    <t>T.2</t>
  </si>
  <si>
    <t>T.2.1</t>
  </si>
  <si>
    <t>CONTROLES CRIPTOGRÁFICOS</t>
  </si>
  <si>
    <t>Asegurar el uso apropiado y eficaz de la criptografía para proteger la confidencialidad, la autenticidad y/o la integridad de la información.</t>
  </si>
  <si>
    <t xml:space="preserve">A.10.1 </t>
  </si>
  <si>
    <t>T.2.1.1</t>
  </si>
  <si>
    <t>Política sobre el uso de controles criptográficos</t>
  </si>
  <si>
    <t>Se debe desarrollar e implementar una política sobre el uso de controles criptográficos para la protección de la información.</t>
  </si>
  <si>
    <t xml:space="preserve">A.10.1.1 </t>
  </si>
  <si>
    <t>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t>
  </si>
  <si>
    <t>T.2.1.2</t>
  </si>
  <si>
    <t>Gestión de llaves</t>
  </si>
  <si>
    <t>Se debe desarrollar e implementar una política sobre el uso, protección y tiempo de vida de las llaves criptográficas durante todo su ciclo de vida.</t>
  </si>
  <si>
    <t>A.10.1.2</t>
  </si>
  <si>
    <t>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t>
  </si>
  <si>
    <t>T.3</t>
  </si>
  <si>
    <t>Responsable de la seguridad física/Responsable de SI/Líderes de los procesos</t>
  </si>
  <si>
    <t>T.3.1</t>
  </si>
  <si>
    <t>Prevenir el acceso físico no autorizado, el daño y la interferencia a la información y a las instalaciones de procesamiento de información de la organización.</t>
  </si>
  <si>
    <t>A.11.1</t>
  </si>
  <si>
    <t>T.3.1.1</t>
  </si>
  <si>
    <t>Se debe definir y usar perímetros de seguridad, y usarlos para proteger áreas que contengan información sensible o crítica, e instalaciones de manejo de información.</t>
  </si>
  <si>
    <t xml:space="preserve">A.11.1.1 </t>
  </si>
  <si>
    <t>PR.AC-2</t>
  </si>
  <si>
    <t>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t>
  </si>
  <si>
    <t>T.3.1.2</t>
  </si>
  <si>
    <t xml:space="preserve">Responsable de SI </t>
  </si>
  <si>
    <t>Controles físicos de entrada</t>
  </si>
  <si>
    <t>Las áreas seguras se deben proteger mediante controles de entrada apropiados para asegurar que solamente se permite el acceso a personal autorizado.</t>
  </si>
  <si>
    <t xml:space="preserve">A.11.1.2 </t>
  </si>
  <si>
    <t>PR.AC-2
PR.MA-1</t>
  </si>
  <si>
    <t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t>
  </si>
  <si>
    <t>T.3.1.3</t>
  </si>
  <si>
    <t>Líderes de los procesos</t>
  </si>
  <si>
    <t>Seguridad de oficinas, recintos e instalaciones</t>
  </si>
  <si>
    <t>Se debe diseñar y aplicar seguridad física a oficinas, recintos e instalaciones.</t>
  </si>
  <si>
    <t>A.11.1.3</t>
  </si>
  <si>
    <t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t>
  </si>
  <si>
    <t>T.3.1.4</t>
  </si>
  <si>
    <t>Protección contra amenazas externas y ambientales</t>
  </si>
  <si>
    <t>Se debe diseñar y aplicar protección física contra desastres naturales, ataques maliciosos o accidentes.</t>
  </si>
  <si>
    <t>A.11.1.4</t>
  </si>
  <si>
    <t>ID.BE-5
PR.AC-2
PR.IP-5</t>
  </si>
  <si>
    <t>De acuerdo a la NIST deben identificarse los elementos de resiliencia para soportar la entrega de los servicios críticos de la entidad.</t>
  </si>
  <si>
    <t>T.3.1.5</t>
  </si>
  <si>
    <t>Trabajo en áreas seguras</t>
  </si>
  <si>
    <t>Se debe diseñar y aplicar procedimientos para trabajo en áreas seguras.</t>
  </si>
  <si>
    <t xml:space="preserve">A.11.1.5 </t>
  </si>
  <si>
    <t>Componente planeación</t>
  </si>
  <si>
    <t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t>
  </si>
  <si>
    <t>T.3.1.6</t>
  </si>
  <si>
    <t>Se debe controlar los puntos de acceso tales como áreas de despacho y de carga, y otros puntos en donde pueden entrar personas no autorizadas, y si es posible, aislarlos de las instalaciones de procesamiento de información para evitar el acceso no autorizado.</t>
  </si>
  <si>
    <t>A.11.1.6</t>
  </si>
  <si>
    <t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t>
  </si>
  <si>
    <t>T.3.2</t>
  </si>
  <si>
    <t>EQUIPOS</t>
  </si>
  <si>
    <t>Prevenir la pérdida, daño, robo o compromiso de activos, y la interrupción de las operaciones de la organización.</t>
  </si>
  <si>
    <t xml:space="preserve">A.11.2 </t>
  </si>
  <si>
    <t>T.3.2.1</t>
  </si>
  <si>
    <t>Ubicación y protección de los equipos</t>
  </si>
  <si>
    <t>Los equipos deben estar ubicados y protegidos para reducir los riesgos de amenazas y peligros del entorno, y las oportunidades para acceso no autorizado.</t>
  </si>
  <si>
    <t xml:space="preserve">A.11.2.1 </t>
  </si>
  <si>
    <t>PR.IP-5</t>
  </si>
  <si>
    <t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t>
  </si>
  <si>
    <t>T.3.2.2</t>
  </si>
  <si>
    <t>Servicios de suministro</t>
  </si>
  <si>
    <t>Los equipos se deben proteger contra fallas de energía y otras interrupciones causadas por fallas en los servicios de suministro.</t>
  </si>
  <si>
    <t>A.11.2.2</t>
  </si>
  <si>
    <t>ID.BE-4
PR.IP-5</t>
  </si>
  <si>
    <t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t>
  </si>
  <si>
    <t>T.3.2.3</t>
  </si>
  <si>
    <t>Seguridad del cableado</t>
  </si>
  <si>
    <t>El cableado de potencia y de telecomunicaciones que porta datos o soporta servicios de información deben estar protegido contra interceptación, interferencia o daño.</t>
  </si>
  <si>
    <t xml:space="preserve">A.11.2.3 </t>
  </si>
  <si>
    <t>ID.BE-4
PR.AC-2
PR.IP-5</t>
  </si>
  <si>
    <t>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t>
  </si>
  <si>
    <t>T.3.2.4</t>
  </si>
  <si>
    <t>Mantenimiento de equipos</t>
  </si>
  <si>
    <t>Los equipos se deben mantener correctamente para asegurar su disponibilidad e integridad continuas.</t>
  </si>
  <si>
    <t xml:space="preserve">A.11.2.4 </t>
  </si>
  <si>
    <t>PR.MA-1
PR.MA-2</t>
  </si>
  <si>
    <t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t>
  </si>
  <si>
    <t>T.3.2.5</t>
  </si>
  <si>
    <t>Retiro de activos</t>
  </si>
  <si>
    <t>Los equipos, información o software no se deben retirar de su sitio sin autorización previa.</t>
  </si>
  <si>
    <t>A.11.2.5</t>
  </si>
  <si>
    <t>PR.MA-1</t>
  </si>
  <si>
    <t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t>
  </si>
  <si>
    <t>T.3.2.6</t>
  </si>
  <si>
    <t>Seguridad de equipos y activos fuera de las instalaciones</t>
  </si>
  <si>
    <t>Se debe aplicar medidas de seguridad a los activos que se encuentran fuera de las instalaciones de la organización, teniendo en cuenta los diferentes riesgos de trabajar fuera de dichas instalaciones.</t>
  </si>
  <si>
    <t>A.11.2.6</t>
  </si>
  <si>
    <t>ID.AM-4</t>
  </si>
  <si>
    <t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t>
  </si>
  <si>
    <t>T.3.2.7</t>
  </si>
  <si>
    <t>Disposición segura o reutilización de equipos</t>
  </si>
  <si>
    <t>Se debe verificar todos los elementos de equipos que contengan medios de almacenamiento, para asegurar que cualquier dato sensible o software con licencia haya sido retirado o sobrescrito en forma segura antes de su disposición o reusó.</t>
  </si>
  <si>
    <t>A.11.2.7</t>
  </si>
  <si>
    <t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t>
  </si>
  <si>
    <t>T.3.2.8</t>
  </si>
  <si>
    <t>Equipos de usuario desatendidos</t>
  </si>
  <si>
    <t>Los usuarios deben asegurarse de que a los equipos desatendidos se les dé protección apropiada.</t>
  </si>
  <si>
    <t xml:space="preserve">A.11.2.8 </t>
  </si>
  <si>
    <t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t>
  </si>
  <si>
    <t>T.3.2.9</t>
  </si>
  <si>
    <t>Política de escritorio limpio y pantalla limpia</t>
  </si>
  <si>
    <t>Se debe adoptar una política de escritorio limpio para los papeles y medios de almacenamiento removibles, y una política de pantalla limpia en las instalaciones de procesamiento de información.</t>
  </si>
  <si>
    <t>A.11.2.9</t>
  </si>
  <si>
    <t>PR.PT-2</t>
  </si>
  <si>
    <t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t>
  </si>
  <si>
    <t>T.4</t>
  </si>
  <si>
    <t>Responsable de TICs/Responsable de SI</t>
  </si>
  <si>
    <t>T.4.1</t>
  </si>
  <si>
    <t>Asegurar las operaciones correctas y seguras de las instalaciones de procesamiento de información.</t>
  </si>
  <si>
    <t xml:space="preserve">A.12.1 </t>
  </si>
  <si>
    <t>T.4.1.1</t>
  </si>
  <si>
    <t>Los procedimientos de operación se deben documentar y poner a disposición de todos los usuarios que los necesiten.</t>
  </si>
  <si>
    <t xml:space="preserve">A.12.1.1 </t>
  </si>
  <si>
    <t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t>
  </si>
  <si>
    <t>T.4.1.2</t>
  </si>
  <si>
    <t>Se debe controlar los cambios en la organización, en los procesos de negocio, en las instalaciones y en los sistemas de procesamiento de información que afectan la seguridad de la información.</t>
  </si>
  <si>
    <t>A.12.1.2</t>
  </si>
  <si>
    <t>PR.IP-1
PR.IP-3</t>
  </si>
  <si>
    <t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t>
  </si>
  <si>
    <t>T.4.1.3</t>
  </si>
  <si>
    <t>Para asegurar el desempeño requerido del sistema se debe hacer seguimiento al uso de los recursos, hacer los ajustes, y hacer proyecciones de los requisitos sobre la capacidad futura.</t>
  </si>
  <si>
    <t xml:space="preserve">A.12.1.3 </t>
  </si>
  <si>
    <t>ID.BE-4</t>
  </si>
  <si>
    <t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t>
  </si>
  <si>
    <t>T.4.1.4</t>
  </si>
  <si>
    <t>Se debe separar los ambientes de desarrollo, prueba y operación, para reducir los riesgos de acceso o cambios no autorizados al ambiente de operación.</t>
  </si>
  <si>
    <t xml:space="preserve">A.12.1.4 </t>
  </si>
  <si>
    <t>PR.DS-7</t>
  </si>
  <si>
    <t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t>
  </si>
  <si>
    <t>T.4.2</t>
  </si>
  <si>
    <t>Asegurarse de que la información y las instalaciones de procesamiento de información estén protegidas contra códigos maliciosos.</t>
  </si>
  <si>
    <t xml:space="preserve">A.12.2 </t>
  </si>
  <si>
    <t>T.4.2.1</t>
  </si>
  <si>
    <t>Controles contra códigos maliciosos</t>
  </si>
  <si>
    <t>Se debe implementar controles de detección, de prevención y de recuperación, combinados con la toma de conciencia apropiada de los usuarios, para proteger contra códigos maliciosos.</t>
  </si>
  <si>
    <t xml:space="preserve">A.12.2.1 </t>
  </si>
  <si>
    <t>Modelo de madurez gestionado</t>
  </si>
  <si>
    <t>PR.DS-6
DE.CM-4
RS.MI-2</t>
  </si>
  <si>
    <t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t>
  </si>
  <si>
    <t>T.4.3</t>
  </si>
  <si>
    <t>Proteger contra la pérdida de datos.</t>
  </si>
  <si>
    <t xml:space="preserve">A.12.3 </t>
  </si>
  <si>
    <t>T.4.3.1</t>
  </si>
  <si>
    <t>Respaldo de la información</t>
  </si>
  <si>
    <t>Se debe hacer copias de respaldo de la información, del software e imágenes de los sistemas, y ponerlas a prueba regularmente de acuerdo con una política de copias de respaldo aceptada.</t>
  </si>
  <si>
    <t xml:space="preserve">A.12.3.1 </t>
  </si>
  <si>
    <t>PR.DS-4
PR.IP-4</t>
  </si>
  <si>
    <t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t>
  </si>
  <si>
    <t>T.4.4</t>
  </si>
  <si>
    <t>Registrar eventos y generar evidencia.</t>
  </si>
  <si>
    <t xml:space="preserve">A.12.4 </t>
  </si>
  <si>
    <t>T.4.4.1</t>
  </si>
  <si>
    <t>Se debe elaborar, conservar y revisar regularmente los registros acerca de actividades del usuario, excepciones, fallas y eventos de seguridad de la información.</t>
  </si>
  <si>
    <t xml:space="preserve">A.12.4.1 </t>
  </si>
  <si>
    <t>PR.PT-1
DE.CM-3
RS.AN-1</t>
  </si>
  <si>
    <t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t>
  </si>
  <si>
    <t>T.4.4.2</t>
  </si>
  <si>
    <t>Las instalaciones y la información de registro se deben proteger contra alteración y acceso no autorizado.</t>
  </si>
  <si>
    <t xml:space="preserve">A.12.4.2 </t>
  </si>
  <si>
    <t>PR.PT-1</t>
  </si>
  <si>
    <t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t>
  </si>
  <si>
    <t>T.4.4.3</t>
  </si>
  <si>
    <t>Las actividades del administrador y del operador del sistema se debe registrar, y los registros se deben proteger y revisar con regularidad.</t>
  </si>
  <si>
    <t xml:space="preserve">A.12.4.3 </t>
  </si>
  <si>
    <t>PR.PT-1
RS.AN-1</t>
  </si>
  <si>
    <t>Revisar los registros de las actividades del administrador y del operador del sistema, los registros se deben proteger y revisar con regularidad.</t>
  </si>
  <si>
    <t>T.4.4.4</t>
  </si>
  <si>
    <t>Los relojes de todos los sistemas de procesamiento de información pertinentes dentro de una organización o ámbito de seguridad se deben sincronizar con una única fuente de referencia de tiempo.</t>
  </si>
  <si>
    <t xml:space="preserve">A.12.4.4 </t>
  </si>
  <si>
    <t>Revisar se deberían sincronizar con una única fuente de referencia de tiempo Los relojes de todos los sistemas de procesamiento de información pertinentes dentro de una organización o ámbito de seguridad se deberían sincronizar con una única fuente de referencia de tiempo.</t>
  </si>
  <si>
    <t>T.4.5</t>
  </si>
  <si>
    <t>Asegurar la integridad de los sistemas operacionales.</t>
  </si>
  <si>
    <t>A.12.5</t>
  </si>
  <si>
    <t>T.4.5.1</t>
  </si>
  <si>
    <t>Se debe implementar procedimientos para controlar la instalación de software en sistemas operativos.</t>
  </si>
  <si>
    <t xml:space="preserve">A.12.5.1 </t>
  </si>
  <si>
    <t>PR.DS-6
PR.IP-1
PR.IP-3
DE.CM-5</t>
  </si>
  <si>
    <t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t>
  </si>
  <si>
    <t>T.4.6</t>
  </si>
  <si>
    <t>Prevenir el aprovechamiento de las vulnerabilidades técnicas.</t>
  </si>
  <si>
    <t xml:space="preserve">A.12.6 </t>
  </si>
  <si>
    <t>T.4.6.1</t>
  </si>
  <si>
    <t>Se debe obtener oportunamente información acerca de las vulnerabilidades técnicas de los sistemas de información que se usen; evaluar la exposición de la organización a estas vulnerabilidades, y tomar las medidas apropiadas para tratar el riesgo asociado.</t>
  </si>
  <si>
    <t xml:space="preserve">A.12.6.1 </t>
  </si>
  <si>
    <t>ID.RA-1
ID.RA-5
PR.IP-12
DE.CM-8
RS.MI-3</t>
  </si>
  <si>
    <t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t>
  </si>
  <si>
    <t>T.4.6.2</t>
  </si>
  <si>
    <t>Se debe establecer e implementar las reglas para la instalación de software por parte de los usuarios.</t>
  </si>
  <si>
    <t xml:space="preserve">A.12.6.2 </t>
  </si>
  <si>
    <t>Revisar las restricciones y las reglas para la instalación de software por parte de los usuarios.</t>
  </si>
  <si>
    <t>T.4.7</t>
  </si>
  <si>
    <t>Minimizar el impacto de las actividades de auditoría sobre los sistemas operacionales.</t>
  </si>
  <si>
    <t xml:space="preserve">A.12.7 </t>
  </si>
  <si>
    <t>T.4.7.1</t>
  </si>
  <si>
    <t>Los requisitos y actividades de auditoría que involucran la verificación de los sistemas operativos se debe planificar y acordar cuidadosamente para minimizar las interrupciones en los procesos del negocio.</t>
  </si>
  <si>
    <t xml:space="preserve">A.12.7.1 </t>
  </si>
  <si>
    <t>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t>
  </si>
  <si>
    <t>T.5</t>
  </si>
  <si>
    <t>T.5.1</t>
  </si>
  <si>
    <t>Asegurar la protección de la información en las redes, y sus instalaciones de procesamiento de información de soporte.</t>
  </si>
  <si>
    <t xml:space="preserve">A.13.1 </t>
  </si>
  <si>
    <t>T.5.1.1</t>
  </si>
  <si>
    <t>Controles de redes</t>
  </si>
  <si>
    <t>Las redes se deben gestionar y controlar para proteger la información en sistemas y aplicaciones.</t>
  </si>
  <si>
    <t xml:space="preserve">A.13.1.1 </t>
  </si>
  <si>
    <t>PR.AC-3
PR.AC-5
PR.DS-2
PR.PT-4</t>
  </si>
  <si>
    <t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t>
  </si>
  <si>
    <t>T.5.1.2</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</si>
  <si>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</si>
  <si>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</si>
  <si>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 xml:space="preserve">A.13.1.2 </t>
  </si>
  <si>
    <t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t>
  </si>
  <si>
    <t>T.5.1.3</t>
  </si>
  <si>
    <t>Separación en las redes</t>
  </si>
  <si>
    <t>Los grupos de servicios de información, usuarios y sistemas de información se deben separar en las redes.</t>
  </si>
  <si>
    <t xml:space="preserve">A.13.1.3 </t>
  </si>
  <si>
    <t>PR.AC-5
PR.DS-5</t>
  </si>
  <si>
    <t>De acuerdo a NIST se debe proteger la integridad de las redes incorporando segregación donde se requiera.</t>
  </si>
  <si>
    <t>T.5.2</t>
  </si>
  <si>
    <t>Mantener la seguridad de la información transferida dentro de una organización y con cualquier entidad externa.</t>
  </si>
  <si>
    <t>A.13.2</t>
  </si>
  <si>
    <t>T.5.2.1</t>
  </si>
  <si>
    <t>Políticas y procedimientos de transferencia de información</t>
  </si>
  <si>
    <t>Se debe contar con políticas, procedimientos y controles de transferencia formales para proteger la transferencia de información mediante el uso de todo tipo de instalaciones de comunicación.</t>
  </si>
  <si>
    <t xml:space="preserve">A.13.2.1 </t>
  </si>
  <si>
    <t>ID.AM-3
PR.AC-5
PR.AC-3
PR.DS-2
PR.DS-5
PR.PT-4</t>
  </si>
  <si>
    <t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t>
  </si>
  <si>
    <t>T.5.2.2</t>
  </si>
  <si>
    <t>Acuerdos sobre transferencia de información</t>
  </si>
  <si>
    <t>Los acuerdos deben tener en cuenta la transferencia segura de información del negocio entre la organización y las partes externas.</t>
  </si>
  <si>
    <t xml:space="preserve">A.13.2.2 </t>
  </si>
  <si>
    <t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t>
  </si>
  <si>
    <t>T.5.2.3</t>
  </si>
  <si>
    <t>Mensajería electrónica</t>
  </si>
  <si>
    <t>Se debe proteger adecuadamente la información incluida en la mensajería electrónica.</t>
  </si>
  <si>
    <t xml:space="preserve">A.13.2.3 </t>
  </si>
  <si>
    <t>PR.DS-2
PR.DS-5</t>
  </si>
  <si>
    <t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t>
  </si>
  <si>
    <t>T.5.2.4</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</si>
  <si>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</si>
  <si>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</si>
  <si>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A.13.2.4 </t>
  </si>
  <si>
    <t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t>
  </si>
  <si>
    <t>T.6</t>
  </si>
  <si>
    <t>T.6.1</t>
  </si>
  <si>
    <t>Asegurar que la seguridad de la información sea una parte integral de los sistemas de información durante todo el ciclo de vida. Esto incluye también los requisitos para sistemas de información que prestan servicios en redes públicas.</t>
  </si>
  <si>
    <t xml:space="preserve">A.14.1 </t>
  </si>
  <si>
    <t>T.6.1.1</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</si>
  <si>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</si>
  <si>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</si>
  <si>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 xml:space="preserve">A.14.1.1 </t>
  </si>
  <si>
    <t>PR.IP-2</t>
  </si>
  <si>
    <t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t>
  </si>
  <si>
    <t>T.6.1.2</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</si>
  <si>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</si>
  <si>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</si>
  <si>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 xml:space="preserve">A.14.1.2 </t>
  </si>
  <si>
    <t>PR.DS-2
PR.DS-5
PR.DS-6</t>
  </si>
  <si>
    <t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t>
  </si>
  <si>
    <t>T.6.1.3</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</si>
  <si>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</si>
  <si>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</si>
  <si>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 xml:space="preserve">A.14.1.3 </t>
  </si>
  <si>
    <t>PR.DS-2
PR.DS-5
PR.DS-6</t>
  </si>
  <si>
    <t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t>
  </si>
  <si>
    <t>T.6.2</t>
  </si>
  <si>
    <t>Asegurar de que la seguridad de la información esté diseñada e implementada dentro del ciclo de vida de desarrollo de los sistemas de información.</t>
  </si>
  <si>
    <t xml:space="preserve">A.14.2 </t>
  </si>
  <si>
    <t>T.6.2.1</t>
  </si>
  <si>
    <t>Política de desarrollo seguro</t>
  </si>
  <si>
    <t>Se debe establecer y aplicar reglas para el desarrollo de software y de sistemas, a los desarrollos que se dan dentro de la organización.</t>
  </si>
  <si>
    <t>A.14.2.1</t>
  </si>
  <si>
    <t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t>
  </si>
  <si>
    <t>T.6.2.2</t>
  </si>
  <si>
    <t>Procedimientos de control de cambios en sistemas</t>
  </si>
  <si>
    <t>Los cambios a los sistemas dentro del ciclo de vida de desarrollo se debe controlar mediante el uso de procedimientos formales de control de cambios.</t>
  </si>
  <si>
    <t xml:space="preserve">A.14.2.2 </t>
  </si>
  <si>
    <t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t>
  </si>
  <si>
    <t>T.6.2.3</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</si>
  <si>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</si>
  <si>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</si>
  <si>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 xml:space="preserve">A.14.2.3 </t>
  </si>
  <si>
    <t>PR.IP-1</t>
  </si>
  <si>
    <t xml:space="preserve">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 </t>
  </si>
  <si>
    <t>T.6.2.4</t>
  </si>
  <si>
    <t>Restricciones en los cambios a los paquetes de software</t>
  </si>
  <si>
    <t>Se deben desalentar las modificaciones a los paquetes de software, que se deben limitar a los cambios necesarios, y todos los cambios se deben controlar estrictamente.</t>
  </si>
  <si>
    <t xml:space="preserve">A.14.2.4 </t>
  </si>
  <si>
    <t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t>
  </si>
  <si>
    <t>T.6.2.5</t>
  </si>
  <si>
    <t>Principios de construcción de sistemas seguros</t>
  </si>
  <si>
    <t>Se deben establecer, documentar y mantener principios para la construcción de sistemas seguros, y aplicarlos a cualquier actividad de implementación de sistemas de información.</t>
  </si>
  <si>
    <t xml:space="preserve">A.14.2.5 </t>
  </si>
  <si>
    <t>Revisar la documentación y los principios para la construcción de sistemas seguros, y aplicarlos a cualquier actividad de implementación de sistemas de información.</t>
  </si>
  <si>
    <t>T.6.2.6</t>
  </si>
  <si>
    <t>Ambiente de desarrollo seguro</t>
  </si>
  <si>
    <t>Las organizaciones deben establecer y proteger adecuadamente los ambientes de desarrollo seguros para las tareas de desarrollo e integración de sistemas que comprendan todo el ciclo de vida de desarrollo de sistemas.</t>
  </si>
  <si>
    <t>A.14.2.6</t>
  </si>
  <si>
    <t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t>
  </si>
  <si>
    <t>T.6.2.7</t>
  </si>
  <si>
    <t>Desarrollo contratado externamente</t>
  </si>
  <si>
    <t>La organización debe supervisar y hacer seguimiento de la actividad de desarrollo de sistemas contratados externamente.</t>
  </si>
  <si>
    <t xml:space="preserve">A.14.2.7 </t>
  </si>
  <si>
    <t>DE.CM-6</t>
  </si>
  <si>
    <t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t>
  </si>
  <si>
    <t>T.6.2.8</t>
  </si>
  <si>
    <t>Pruebas de seguridad de sistemas</t>
  </si>
  <si>
    <t>Durante el desarrollo se debe llevar a cabo pruebas de funcionalidad de la seguridad.</t>
  </si>
  <si>
    <t>A.14.2.8</t>
  </si>
  <si>
    <t>DE.DP-3</t>
  </si>
  <si>
    <t>Verifique en una muestra que para pasar a producción los desarrollos se realizan pruebas de seguridad. También verifique que los procesos de detección de incidentes son probados periódicamente.</t>
  </si>
  <si>
    <t>T.6.2.9</t>
  </si>
  <si>
    <t>Prueba de aceptación de sistemas</t>
  </si>
  <si>
    <t>Para los sistemas de información nuevos, actualizaciones y nuevas versiones, se debe establecer programas de prueba para aceptación y criterios de aceptación relacionados.</t>
  </si>
  <si>
    <t xml:space="preserve">A.14.2.9 </t>
  </si>
  <si>
    <t>Revisar las pruebas de aceptación de sistemas, para los sistemas de información nuevos, actualizaciones y nuevas versiones, se deberían establecer programas de prueba para aceptación y criterios de aceptación relacionados.</t>
  </si>
  <si>
    <t>T.6.3</t>
  </si>
  <si>
    <t>Asegurar la protección de los datos usados para pruebas.</t>
  </si>
  <si>
    <t xml:space="preserve">A.14.3 </t>
  </si>
  <si>
    <t>T.6.3.1</t>
  </si>
  <si>
    <t>Protección de datos de prueba</t>
  </si>
  <si>
    <t>Los datos de ensayo se deben seleccionar, proteger y controlar cuidadosamente.</t>
  </si>
  <si>
    <t xml:space="preserve">A.14.3.1 </t>
  </si>
  <si>
    <t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t>
  </si>
  <si>
    <t>T.7.</t>
  </si>
  <si>
    <t>T.7.1</t>
  </si>
  <si>
    <t>GESTIÓN DE INCIDENTES Y MEJORAS EN LA SEGURIDAD DE LA INFORMACIÓN</t>
  </si>
  <si>
    <t>Asegurar un enfoque coherente y eficaz para la gestión de incidentes de seguridad de la información, incluida la comunicación sobre eventos de seguridad y debilidades.</t>
  </si>
  <si>
    <t xml:space="preserve">A.16.1 </t>
  </si>
  <si>
    <t>T.7.1.1</t>
  </si>
  <si>
    <t>Responsabilidades y procedimientos</t>
  </si>
  <si>
    <t>Se debe establecer las responsabilidades y procedimientos de gestión para asegurar una respuesta rápida, eficaz y ordenada a los incidentes de seguridad de la información.</t>
  </si>
  <si>
    <t xml:space="preserve">A.16.1.1 </t>
  </si>
  <si>
    <t>PR.IP-9
DE.AE-2
RS.CO-1</t>
  </si>
  <si>
    <r>
      <t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t>
    </r>
    <r>
      <rPr>
        <b/>
        <sz val="11"/>
        <color theme="1"/>
        <rFont val="Calibri"/>
        <family val="2"/>
        <scheme val="minor"/>
      </rPr>
      <t/>
    </r>
  </si>
  <si>
    <t>T.7.1.2</t>
  </si>
  <si>
    <t>Reporte de eventos de seguridad de la información</t>
  </si>
  <si>
    <t>Los eventos de seguridad de la información se debe informar a través de los canales de gestión apropiados, tan pronto como sea posible.</t>
  </si>
  <si>
    <t xml:space="preserve">A.16.1.2 </t>
  </si>
  <si>
    <t>DE.DP-4</t>
  </si>
  <si>
    <r>
      <t xml:space="preserve">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
    </r>
    <r>
      <rPr>
        <b/>
        <sz val="11"/>
        <color theme="1"/>
        <rFont val="Calibri"/>
        <family val="2"/>
        <scheme val="minor"/>
      </rPr>
      <t xml:space="preserve">Tenga en cuenta para la calificación:
</t>
    </r>
    <r>
      <rPr>
        <sz val="11"/>
        <color theme="1"/>
        <rFont val="Calibri"/>
        <family val="2"/>
        <scheme val="minor"/>
      </rPr>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r>
  </si>
  <si>
    <t>T.7.1.3</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</si>
  <si>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</si>
  <si>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</si>
  <si>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 xml:space="preserve">A.16.1.3 </t>
  </si>
  <si>
    <t>Observe si los eventos son reportados de forma consistente en toda la entidad de acuerdo a los criterios establecidos.</t>
  </si>
  <si>
    <t>T.7.1.4</t>
  </si>
  <si>
    <t>Evaluación de eventos de seguridad de la información y decisiones sobre ellos</t>
  </si>
  <si>
    <t>Los eventos de seguridad de la información se debe evaluar y se debe decidir si se van a clasificar como incidentes de seguridad de la información.</t>
  </si>
  <si>
    <t xml:space="preserve">A.16.1.4 </t>
  </si>
  <si>
    <t>Madurez Inicial</t>
  </si>
  <si>
    <t>DE.AE-2
RS.AN-4</t>
  </si>
  <si>
    <t>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t>
  </si>
  <si>
    <t>T.7.1.5</t>
  </si>
  <si>
    <t>Respuesta a incidentes de seguridad de la información</t>
  </si>
  <si>
    <t>Se debe dar respuesta a los incidentes de seguridad de la información de acuerdo con procedimientos documentados.</t>
  </si>
  <si>
    <t xml:space="preserve">A.16.1.5 </t>
  </si>
  <si>
    <t>RS.RP-1
RS.AN-1
RS.MI-2
RC.RP-1
RC.RP-1</t>
  </si>
  <si>
    <r>
      <t xml:space="preserve">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
    </r>
    <r>
      <rPr>
        <b/>
        <sz val="11"/>
        <color theme="1"/>
        <rFont val="Calibri"/>
        <family val="2"/>
        <scheme val="minor"/>
      </rPr>
      <t>Tenga en cuenta para la calificación:</t>
    </r>
    <r>
      <rPr>
        <sz val="11"/>
        <color theme="1"/>
        <rFont val="Calibri"/>
        <family val="2"/>
        <scheme val="minor"/>
      </rPr>
      <t xml:space="preserve">
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
</t>
    </r>
  </si>
  <si>
    <t>T.7.1.6</t>
  </si>
  <si>
    <t>Aprendizaje obtenido de los incidentes de seguridad de la información</t>
  </si>
  <si>
    <t>El conocimiento adquirido al analizar y resolver incidentes de seguridad de la información se debe usar para reducir la posibilidad o el impacto de incidentes futuros.</t>
  </si>
  <si>
    <t xml:space="preserve">A.16.1.6 </t>
  </si>
  <si>
    <t>DE.DP-5
RS.AN-2
RS.IM-1</t>
  </si>
  <si>
    <r>
      <t xml:space="preserve">De acuerdo a la NIST se debe entender cual fue el impacto del incidente. Las lecciones aprendidas deben ser usadas para actualizar los planes de respuesta a los incidentes de SI. 
</t>
    </r>
    <r>
      <rPr>
        <b/>
        <sz val="11"/>
        <color theme="1"/>
        <rFont val="Calibri"/>
        <family val="2"/>
        <scheme val="minor"/>
      </rPr>
      <t xml:space="preserve">
Tenga en cuenta para la calificación:</t>
    </r>
    <r>
      <rPr>
        <sz val="11"/>
        <color theme="1"/>
        <rFont val="Calibri"/>
        <family val="2"/>
        <scheme val="minor"/>
      </rPr>
      <t xml:space="preserve">
La Entidad aprende continuamente sobre
los incidentes de seguridad presentados.
</t>
    </r>
    <r>
      <rPr>
        <b/>
        <sz val="11"/>
        <color theme="1"/>
        <rFont val="Calibri"/>
        <family val="2"/>
        <scheme val="minor"/>
      </rPr>
      <t/>
    </r>
  </si>
  <si>
    <t>T.7.1.7</t>
  </si>
  <si>
    <t>Recolección de evidencia</t>
  </si>
  <si>
    <t>La organización debe definir y aplicar procedimientos para la identificación, recolección, adquisición y preservación de información que pueda servir como evidencia.</t>
  </si>
  <si>
    <t xml:space="preserve">A.16.1.7 </t>
  </si>
  <si>
    <t>Modelo de madurez gestionado
Modelo de madurez definido</t>
  </si>
  <si>
    <t>RS.AN-3</t>
  </si>
  <si>
    <t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t>
  </si>
  <si>
    <t>ID</t>
  </si>
  <si>
    <t>NIVEL DE CUMPLIMIENTO PHVA</t>
  </si>
  <si>
    <t>PLANIFICACIÓN</t>
  </si>
  <si>
    <t>P.1</t>
  </si>
  <si>
    <t>Responsable SI</t>
  </si>
  <si>
    <t>Se debe determinar los límites y la aplicabilidad del SGSI para establecer su alcance.</t>
  </si>
  <si>
    <t xml:space="preserve">Solicite el documento del alcance que debe estar apobado, socializado al interior de la Entidad, por la alta dirección.
Determine si  en la definición del alcance se consideraró:
1) Aspectos internos y externos referidos en el 4.1.:
La Entidad debe determinar los aspectos externos e internos que son necesarios para cumplir su propósito y que afectan su capacidad para lograr los resultados previstos en el SGSI. Nota. La terminación de estos aspectos hace referencia a establecer el contexto interno y externo de la empresa, referencia a la norma ISO 31000:2009 en el apartado 5.3.
2) Los requisitos referidos en 4.2.:
a. Se debe determinar las partes interesadas que son pertinentes al SGSI.
b. Se debe determinar los requisitos de las partes interesadas.
Nota. Los requisitos pueden incluir los requisitos legales y de reglamentación y las obligaciones contractuales.
3) Las interfaces y dependencias entre las actividades realizadas y las que realizan otras entidades del gobierno nacional o entidades exteriores
</t>
  </si>
  <si>
    <t>P.2</t>
  </si>
  <si>
    <t>Políticas de seguridad y privacidad de la información</t>
  </si>
  <si>
    <t>P.3</t>
  </si>
  <si>
    <t>La información documentada se debe controlar para asegurar que:
a. Esté disponible y adecuado para su uso, cuando y donde se requiere
b. Esté protegida adecuadamente.</t>
  </si>
  <si>
    <t xml:space="preserve">Solicite Formatos de procesos y procedimienos debidamente definidos, establecidos y aprobados por el comité que integre los sistemas de gestión institucional, por ejemplo el sistema de calidad SGC.
Verifique:
1) Cómo se controla su  distribución, acceso, recuperación y uso
2) Cómo se almacena y se asegura su preservación
3) Cómo se controlan los cambios
</t>
  </si>
  <si>
    <t>P.4</t>
  </si>
  <si>
    <t xml:space="preserve">Solicite el acto administrativo a través del cual se crea o se modifica las funciones del comité gestión institucional (ó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4)Estan definidas las responsabilidades para la gestión del riesgo de SI y la aceptación de los riesgos residuales?
5) Estan definidos y documentados los niveles de autorización?
6) Se cuenta con un presupuesto formalmente asignado a las actividades del SGSI (por ejemplo campañas de sensibilización en seguridad de la información) </t>
  </si>
  <si>
    <t>P.5</t>
  </si>
  <si>
    <t>P.6</t>
  </si>
  <si>
    <t>Metodología de análisis y valoración de riesgos e informe de análisis de riesgos</t>
  </si>
  <si>
    <t xml:space="preserve">1) Solicite a la entidad la metodología y criterios de riesgo de seguridad, aprobado por la alta Dirección que incluya: 
1. Criterios de Aceptación de Riesgos o tolerancia al riesgo que han sido informados por la alta Dirección.
2. Criterios para realizar evaluaciones de riesgos. 
2) Solicite los resultados de las evaluaciones de riesgos y establezca:
a. Cuantas evaluaciones repetidas de riesgos se han realizado y que sus resultados consistentes, válidos y comparables. 
b. Que se hayan identificado los riesgos asociados con la pérdida de la confidencialidad, de integridad y de disponibilidad de la información dentro del alcance. 
c.  Que se hayan identificado los dueños de los riesgos. 
d. Que se hayan analizado los riesgos es decir: 
- Evaluado las consecuencias (impacto) potenciales si se materializan los riesgos identificados 
- Evaluado la probabilidad realista de que ocurran los riesgos identificados 
- Determinado los niveles de riesgo. 
e. Que se hayan evaluado los riesgos es decir: 
- Comparado los resultados del análisis de riesgos con los criterios definidos
- Priorizado los riesgos analizados para el tratamiento de riesgos. 
</t>
  </si>
  <si>
    <t>ID.RA-5
ID.RM-1 
ID.RM-2
ID.RM-3</t>
  </si>
  <si>
    <t>P.8</t>
  </si>
  <si>
    <t>Los riesgos deben ser tratados para mitigarlos y llevarlos a niveles tolerables por la Entidad</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</si>
  <si>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</si>
  <si>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ID.RA-6
ID.RM-1
ID.RM-2
ID.RM-3</t>
  </si>
  <si>
    <t>Modelo de Seguridad y Privacidad de la Información, componente planificación</t>
  </si>
  <si>
    <t>P.9</t>
  </si>
  <si>
    <t>PROMEDIO</t>
  </si>
  <si>
    <t>IMPLEMENTACIÓN</t>
  </si>
  <si>
    <t>I.1</t>
  </si>
  <si>
    <t>Estrategia que se debe ejecutar con las actividades para lograr la implementación y puesta en marcha del MSPI de  la entidad.</t>
  </si>
  <si>
    <t>Solicite y evalue el documento con la estrategia de planificación y control operacional, revisado y aprobado por la alta Dirección.</t>
  </si>
  <si>
    <t>componente implementación</t>
  </si>
  <si>
    <t>I.2</t>
  </si>
  <si>
    <t>Implementación de controles</t>
  </si>
  <si>
    <t>Grado de implementación de controles del Anexo A de la ISO 27001</t>
  </si>
  <si>
    <t>I.3</t>
  </si>
  <si>
    <t>Porcentaje de avance en la ejecución de los planes de tratamiento</t>
  </si>
  <si>
    <t>Verifique los compromisos de avance en el plan de tratamiento de riesgos y el grado de cumplimiento de los mismos y genere un dato con el porcentaje de avance.</t>
  </si>
  <si>
    <t>I.4</t>
  </si>
  <si>
    <t>I.5</t>
  </si>
  <si>
    <t>Indicadores de gestión del MSPI definidos</t>
  </si>
  <si>
    <t>Solicite los Indicadores de gestión del MSPI definidos, revisados y aprobados por la alta Dirección.</t>
  </si>
  <si>
    <t>EVALUACIÓN DE DESEMPEÑO</t>
  </si>
  <si>
    <t>E.1</t>
  </si>
  <si>
    <t>Plan para evaluar el desempeño y eficacia del MSPI a través de instrumentos que permita determinar la efectividad de la implantación del MSPI.</t>
  </si>
  <si>
    <t>componente evaluación del desempeño</t>
  </si>
  <si>
    <t>E.2</t>
  </si>
  <si>
    <t>Control Interno</t>
  </si>
  <si>
    <t>Auditoría Interna</t>
  </si>
  <si>
    <t>Plan de auditoría interna</t>
  </si>
  <si>
    <t>E.3</t>
  </si>
  <si>
    <t>Evaluación y seguimiento a los compromisos establecidos para ejecutar el plan de tratamiento de riesgos.</t>
  </si>
  <si>
    <t>MEJORA CONTINUA</t>
  </si>
  <si>
    <t>M.1</t>
  </si>
  <si>
    <t>Resultados consolidados del componente evaluación de desempeño</t>
  </si>
  <si>
    <t xml:space="preserve">Solicite y evalue el documento con el plan de seguimiento, evaluación y análisis para el  MSPI, revisado y aprobado por la alta Dirección. </t>
  </si>
  <si>
    <t>componente mejora continua</t>
  </si>
  <si>
    <t>M.2</t>
  </si>
  <si>
    <t>Comunicación delos resultados y plan para subsanar los hallazgos y oportunidades de mejora.</t>
  </si>
  <si>
    <r>
      <t xml:space="preserve">Solicite el documento con el consolidado de las auditorías realizadas de acuerdo con el plan de auditorías,  revisado y aprobado por la alta dirección y verifique como se asegura que los hallazgos, brechas, debilidades y oportunidaes de mejora se subsanen, para asegurar la mejora continua.
</t>
    </r>
    <r>
      <rPr>
        <b/>
        <sz val="11"/>
        <color theme="1"/>
        <rFont val="Calibri"/>
        <family val="2"/>
        <scheme val="minor"/>
      </rPr>
      <t>Tenga en cuenta para la calificación que:</t>
    </r>
    <r>
      <rPr>
        <sz val="11"/>
        <color theme="1"/>
        <rFont val="Calibri"/>
        <family val="2"/>
        <scheme val="minor"/>
      </rPr>
      <t xml:space="preserve">
1) Elaboración de planes de mejora es 60
2) Se implementan las acciones correctivas y planes de mejora es 80
</t>
    </r>
  </si>
  <si>
    <t>REQUISITO</t>
  </si>
  <si>
    <t>HOJA</t>
  </si>
  <si>
    <t>ELEMENTO</t>
  </si>
  <si>
    <t>CALIFICACIÓN  OBTENIDA</t>
  </si>
  <si>
    <t>NIVEL 1
INICIAL</t>
  </si>
  <si>
    <t>CUMPLIMIENTO
NIVEL INICIAL</t>
  </si>
  <si>
    <t>NIVEL 2
GESTIONADO</t>
  </si>
  <si>
    <t xml:space="preserve">CUMPLIMIENTO
NIVEL GESTIONADO
</t>
  </si>
  <si>
    <t>NIVEL 3
DEFINIDO</t>
  </si>
  <si>
    <t xml:space="preserve">CUMPLIMIENTO
NIVEL DEFINIDO
</t>
  </si>
  <si>
    <t>NIVEL 4
GESTIONADO
CUANTITATIVAMENTE</t>
  </si>
  <si>
    <t xml:space="preserve">CUMPLIMIENTO
NIVEL 4
GESTIONADO
CUANTITATIVAMENTE
</t>
  </si>
  <si>
    <t>NIVEL 5
OPTIMIZADO</t>
  </si>
  <si>
    <t>CUMPLIMIENTO
NIVEL 5
OPTIMIZADO</t>
  </si>
  <si>
    <t>Administrativas</t>
  </si>
  <si>
    <t>Se clasifican los activos de información lógicos y físicos de la Entidad.</t>
  </si>
  <si>
    <t>Existe la necesidad de implementar el Modelo de Seguridad y Privacidad de la Información, para definir políticas, procesos y procedimientos claros para dar una respuesta proactiva a las amenazas que se presenten en la Entidad.</t>
  </si>
  <si>
    <t>PHVA</t>
  </si>
  <si>
    <t>1. Si se tratan temas de seguridad y privacidad de la información en los comités del modelo integrado de gestión, coloque 20
2.Los temas de seguridad de la información se tratan en los comités directivos interdisciplinarios de la Entidad, con regularidad, coloque 40</t>
  </si>
  <si>
    <t>Madurez</t>
  </si>
  <si>
    <t>R5</t>
  </si>
  <si>
    <t>Establecer y documentar el alcance, limites, política, procedimientos, roles y responsabilidades y del Modelo de Seguridad y Privacidad de la Información.</t>
  </si>
  <si>
    <t>Determinar el impacto que generan los eventos que atenten contra la integridad, disponibilidad y confidencialidad de la información de la Entidad.</t>
  </si>
  <si>
    <t>R9</t>
  </si>
  <si>
    <t xml:space="preserve">Aprobación de la alta dirección, documentada y firmada, para la Implementación del Modelo de Seguridad y Privacidad de la Información. </t>
  </si>
  <si>
    <t>Identificar los riesgos asociados con la información, físicos, lógicos, identificando sus vulnerabilidades y amenazas.</t>
  </si>
  <si>
    <t>Los roles de seguridad y privacidad de la información están bien definidos y se lleva un registro de las actividades de cada uno.</t>
  </si>
  <si>
    <t>Dispositivos para movilidad y teletrabajo</t>
  </si>
  <si>
    <t>Protección contra código malicioso</t>
  </si>
  <si>
    <t>Copias de seguridad</t>
  </si>
  <si>
    <t>Gestión de la vulnerabilidad técnica</t>
  </si>
  <si>
    <t>Seguridad ligada a los recursos humanos, antes de la contratación</t>
  </si>
  <si>
    <t>Seguridad ligada a los recursos humanos, durante la contratación</t>
  </si>
  <si>
    <t>Seguridad ligada a los recursos humanos, al cese o cambio de puesto de trabajo</t>
  </si>
  <si>
    <t>Requisitos de negocio para el control de accesos.</t>
  </si>
  <si>
    <t>Responsabilidades del usuario frente al control de accesos</t>
  </si>
  <si>
    <t>Seguridad física y ambiental en áreas seguras</t>
  </si>
  <si>
    <t>Seguridad física y ambiental de los equipos</t>
  </si>
  <si>
    <t>Responsabilidades y procedimientos de operación</t>
  </si>
  <si>
    <t>Seguridad en la operativa, control del software en explotación</t>
  </si>
  <si>
    <t>Gestión de la seguridad en las redes.</t>
  </si>
  <si>
    <t>Intercambio de información con partes externas</t>
  </si>
  <si>
    <t>Adquisición, desarrollo y mantenimiento de los sistemas de información, requisitos de seguridad de los sistemas de información.</t>
  </si>
  <si>
    <t>Adquisición, desarrollo y mantenimiento de los sistemas de información, seguridad en los procesos de desarrollo y soporte.</t>
  </si>
  <si>
    <t>Adquisición, desarrollo y mantenimiento de los sistemas de información, datos de prueba.</t>
  </si>
  <si>
    <t>Gestión de incidentes en la seguridad de la información, notificación de los eventos de seguridad de la información.</t>
  </si>
  <si>
    <t>Gestión de incidentes en la seguridad de la información, notificación de puntos débiles de la seguridad.</t>
  </si>
  <si>
    <t>Gestión de incidentes en la seguridad de la información, recopilación de evidencias.</t>
  </si>
  <si>
    <t>Implantación de la continuidad de la seguridad de la información.</t>
  </si>
  <si>
    <t>Seguridad de la información en las relaciones con suministradores.</t>
  </si>
  <si>
    <t>Gestión de la prestación del servicio por suministradores.</t>
  </si>
  <si>
    <t>Se implementa el plan de tratamiento de riesgos y las medidas necesarias para mitigar la materialización de las amenazas.</t>
  </si>
  <si>
    <t>Se utilizan indicadores de cumplimiento para establecer si las políticas de seguridad y privacidad de la información y las clausulas establecidas por la organización en los contratos de trabajo, son acatadas
correctamente. Se deben generar informes del desempeño de la operación del MSPI, con la medición de los indicadores de gestión definidos.</t>
  </si>
  <si>
    <t>1) Se realizan pruebas y ventanas de mantenimiento (simulacro), para determinar la efectividad de los planes de respuesta de incidentes, es 60.
2) Si La Entidad aprende continuamente sobre los incidentes de seguridad presentados, es 80.</t>
  </si>
  <si>
    <t>Registro de actividades en seguridad (bitácora operativa).</t>
  </si>
  <si>
    <t>1) Elaboración de planes de mejora es 60
2) Se implementan las acciones correctivas y planes de mejora es 80</t>
  </si>
  <si>
    <t>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t>
  </si>
  <si>
    <t>Gestión de acceso de usuario.</t>
  </si>
  <si>
    <t xml:space="preserve">T.1.2 </t>
  </si>
  <si>
    <t>Control de acceso a sistemas y aplicaciones</t>
  </si>
  <si>
    <t>Controles Criptográficos</t>
  </si>
  <si>
    <t>Consideraciones de las auditorías de los sistemas de información.</t>
  </si>
  <si>
    <r>
      <t>Seguridad en la operativa,</t>
    </r>
    <r>
      <rPr>
        <b/>
        <sz val="11"/>
        <color theme="1"/>
        <rFont val="Calibri"/>
        <family val="2"/>
        <scheme val="minor"/>
      </rPr>
      <t xml:space="preserve"> </t>
    </r>
    <r>
      <rPr>
        <sz val="11"/>
        <color theme="1"/>
        <rFont val="Calibri"/>
        <family val="2"/>
        <scheme val="minor"/>
      </rPr>
      <t>registro de actividad y supervisión.</t>
    </r>
  </si>
  <si>
    <t>Cumplimiento de los requisitos legales y contractuales.</t>
  </si>
  <si>
    <t>FUNCIÓN NIST</t>
  </si>
  <si>
    <t>SUBCATEGORIA NIST</t>
  </si>
  <si>
    <t>CONTROL ANEXO A ISO 27001</t>
  </si>
  <si>
    <t xml:space="preserve">CALIFICACIÓN </t>
  </si>
  <si>
    <t>DE.AE-1, DE.AE-3, DE.AE-4, DE.AE-5</t>
  </si>
  <si>
    <t>DE.AE-1</t>
  </si>
  <si>
    <t>La efectividad de las tecnologías de protección se comparte con las partes autorizadas y apropiadas.</t>
  </si>
  <si>
    <t>ID.BE-2</t>
  </si>
  <si>
    <t>ID.GV-4</t>
  </si>
  <si>
    <t>RS.CO-4, RS.CO-5</t>
  </si>
  <si>
    <t>RC.CO-1, RC.CO-2, RC.CO-3</t>
  </si>
  <si>
    <t>ID.RA-3</t>
  </si>
  <si>
    <t>Las amenazas internas y externas son identificadas y documentadas.</t>
  </si>
  <si>
    <t>RS.IM-2</t>
  </si>
  <si>
    <t>Las estrategias de respuesta se actualizan</t>
  </si>
  <si>
    <t>ID.BE-3</t>
  </si>
  <si>
    <t>ID.RA-4</t>
  </si>
  <si>
    <t xml:space="preserve">Los impactos potenciales en la entidad y su probabilidad son identificados </t>
  </si>
  <si>
    <t>RC.IM-1, RC.IM-2</t>
  </si>
  <si>
    <t>Los planes de recuperación y los procesos son mejorados incorporando las lecciones aprendidas para actividades futuras:
1) Los planes de recuperación incorporan las lecciones aprendidas.
2)  Las estrategias de recuperación son actualizadas.</t>
  </si>
  <si>
    <t>PR.IP-7</t>
  </si>
  <si>
    <t>Los procesos de protección son continuamente mejorados</t>
  </si>
  <si>
    <t>DE.CM-1, DE.CM-2, DE.CM-7</t>
  </si>
  <si>
    <t>ID.AM-6</t>
  </si>
  <si>
    <t>PR.AT-2</t>
  </si>
  <si>
    <t>PR.AT-3</t>
  </si>
  <si>
    <t>PR.AT-4</t>
  </si>
  <si>
    <t>PR.AT-5</t>
  </si>
  <si>
    <t>DE.DP-1</t>
  </si>
  <si>
    <t>RS.CO-1</t>
  </si>
  <si>
    <t>PR.AC-4</t>
  </si>
  <si>
    <t>RS.CO-3</t>
  </si>
  <si>
    <t>PR.AT-1</t>
  </si>
  <si>
    <t>ID AM-1</t>
  </si>
  <si>
    <t>ID AM-2</t>
  </si>
  <si>
    <t>ID.AM-5</t>
  </si>
  <si>
    <t>PR.DS-1</t>
  </si>
  <si>
    <t>PR.DS-2</t>
  </si>
  <si>
    <t>PR.DS-3</t>
  </si>
  <si>
    <t>PR.IP-6</t>
  </si>
  <si>
    <t>Técnicas</t>
  </si>
  <si>
    <t>PR.PT-3</t>
  </si>
  <si>
    <t>PR.MA-2</t>
  </si>
  <si>
    <t>PR.IP-3</t>
  </si>
  <si>
    <t>PR.DS-6</t>
  </si>
  <si>
    <t>DE.CM-4</t>
  </si>
  <si>
    <t>RS.MI-2</t>
  </si>
  <si>
    <t>PR.DS-4</t>
  </si>
  <si>
    <t>DE.CM-3</t>
  </si>
  <si>
    <t>RS.AN-1</t>
  </si>
  <si>
    <t>DE.CM-5</t>
  </si>
  <si>
    <t>ID.RA-5</t>
  </si>
  <si>
    <t>DE.CM-8</t>
  </si>
  <si>
    <t>RS.MI-3</t>
  </si>
  <si>
    <t>PR.AC-5</t>
  </si>
  <si>
    <t>PR.PT-4</t>
  </si>
  <si>
    <t>ID.AM-3</t>
  </si>
  <si>
    <t>PR.IP-9</t>
  </si>
  <si>
    <t>DE.AE-2</t>
  </si>
  <si>
    <t>RS.AN-4</t>
  </si>
  <si>
    <t>RS.RP-1</t>
  </si>
  <si>
    <t>RC.RP-1</t>
  </si>
  <si>
    <t>DE.DP-5</t>
  </si>
  <si>
    <t>RS.AN-2</t>
  </si>
  <si>
    <t>RS.IM-1</t>
  </si>
  <si>
    <t>PR.IP-10</t>
  </si>
  <si>
    <t>ID.BE-1</t>
  </si>
  <si>
    <t>FTIC-LP-09-15
INSTRUMENTO DE IDENTIFICACIÓN DE LA LINEA BASE DE SEGURIDAD ADMINISTRATIVA Y TÉCNICA
HOJA LEVANTAMIENTO DE INFORMACIÓN</t>
  </si>
  <si>
    <t>ID REQUISITO</t>
  </si>
  <si>
    <t>R1</t>
  </si>
  <si>
    <t>R2</t>
  </si>
  <si>
    <t>R3</t>
  </si>
  <si>
    <t>R4</t>
  </si>
  <si>
    <t>R6</t>
  </si>
  <si>
    <t>R7</t>
  </si>
  <si>
    <t>R8</t>
  </si>
  <si>
    <t>LIMITE DE MADUREZ INICIAL</t>
  </si>
  <si>
    <t>R10</t>
  </si>
  <si>
    <t>R11</t>
  </si>
  <si>
    <t>R12</t>
  </si>
  <si>
    <t>R13</t>
  </si>
  <si>
    <t>R14</t>
  </si>
  <si>
    <t>R15</t>
  </si>
  <si>
    <t>R16</t>
  </si>
  <si>
    <t>R17</t>
  </si>
  <si>
    <t>R18</t>
  </si>
  <si>
    <t>R19</t>
  </si>
  <si>
    <t>LIMITE DE MADUREZ GESTIONADO</t>
  </si>
  <si>
    <t>R20</t>
  </si>
  <si>
    <t>R21</t>
  </si>
  <si>
    <t>R22</t>
  </si>
  <si>
    <t>R23</t>
  </si>
  <si>
    <t>R24</t>
  </si>
  <si>
    <t>R25</t>
  </si>
  <si>
    <t>R26</t>
  </si>
  <si>
    <t>R27</t>
  </si>
  <si>
    <t>R28</t>
  </si>
  <si>
    <t>R29</t>
  </si>
  <si>
    <t>R30</t>
  </si>
  <si>
    <t>R31</t>
  </si>
  <si>
    <t>R32</t>
  </si>
  <si>
    <t>R33</t>
  </si>
  <si>
    <t>R34</t>
  </si>
  <si>
    <t>R35</t>
  </si>
  <si>
    <t>R36</t>
  </si>
  <si>
    <t>R37</t>
  </si>
  <si>
    <t>R38</t>
  </si>
  <si>
    <t>R39</t>
  </si>
  <si>
    <t>R40</t>
  </si>
  <si>
    <t>LIMITE DE MADUREZ DEFINIDO</t>
  </si>
  <si>
    <t>R41</t>
  </si>
  <si>
    <t>R42</t>
  </si>
  <si>
    <t>R43</t>
  </si>
  <si>
    <t>R44</t>
  </si>
  <si>
    <t>R45</t>
  </si>
  <si>
    <t>R46</t>
  </si>
  <si>
    <t>R47</t>
  </si>
  <si>
    <t>R48</t>
  </si>
  <si>
    <t>R49</t>
  </si>
  <si>
    <t>R50</t>
  </si>
  <si>
    <t>R51</t>
  </si>
  <si>
    <t>R52</t>
  </si>
  <si>
    <t>R53</t>
  </si>
  <si>
    <t>LIMITE DE MADUREZ GESTIONADO CUANTITATIVAMENTE</t>
  </si>
  <si>
    <t>R55</t>
  </si>
  <si>
    <t>LIMITE DE MADUREZ OPTIMIZADO</t>
  </si>
  <si>
    <t>ID/ITEM</t>
  </si>
  <si>
    <t>3.1 INSTRUMENTO DE EVALUACIÓN: Nivel de cumplimiento de acuerdo al ciglo PHVA del modelo de seguridad</t>
  </si>
  <si>
    <t>Respecto al modelo de seguridad</t>
  </si>
  <si>
    <t>Para entidades de orden nacional obligadas</t>
  </si>
  <si>
    <t>Para entidades de orden territorial A</t>
  </si>
  <si>
    <t>NIVEL</t>
  </si>
  <si>
    <t>CUMPLE?</t>
  </si>
  <si>
    <t>OPTIMIZADO</t>
  </si>
  <si>
    <t>GESTIONADO
CUANTITATIVAMENTE</t>
  </si>
  <si>
    <t xml:space="preserve"> DEFINIDO</t>
  </si>
  <si>
    <t>GESTIONADO</t>
  </si>
  <si>
    <t>INICIAL</t>
  </si>
  <si>
    <t>Nivel de madurez alcanzado</t>
  </si>
  <si>
    <t>FUNCION CSF</t>
  </si>
  <si>
    <t>Inclusión de la seguridad de la información en la gestión de proyectos</t>
  </si>
  <si>
    <t>Reporte de eventos e incidentes de seguridad de la información de los últimos 12 meses.</t>
  </si>
  <si>
    <t>Análisis de Contexto</t>
  </si>
  <si>
    <t>Documento con el consolidado de las auditorías realizadas de acuerdo con el plan de auditorías,  revisado y aprobado por la alta dirección y verifique como se asegura que los hallazgos, brechas, debilidades y oportunidades de mejora se subsanen, para asegurar la mejora continua.</t>
  </si>
  <si>
    <t>La detección de actividades anómalas se realiza oportunamente y se entiende el impacto potencial de los eventos:
1) Se establece y gestiona una línea base de las operaciones de red, los flujos de datos esperados para usuarios y sistemas.
2) Se agregan y correlacionan datos de evento de múltiples fuentes y sensores.
3) Se determina el impacto de los eventos
4) Se han establecido los umbrales de alerta de los incidentes.</t>
  </si>
  <si>
    <t>Las actividades de respuesta son coordinadas con las partes interesadas tanto internas como externas, según sea apropiado, para incluir soporte externo de entidades o agencias estatales o legales.:
1) Los planes de respuesta a incidentes están coordinados con las partes interesadas de manera consistente.
2) De manera voluntaria se comparte información con partes interesadas externas para alcanzar una conciencia más amplia de la situación de ciberseguridad.</t>
  </si>
  <si>
    <t>Las actividades de restauración son coordinadas con las partes internas y externas, como los centros de coordinación, proveedores de servicios de Internet, los dueños de los sistemas atacados, las víctimas, otros CSIRT, y proveedores.:
1) Se gestionan las comunicaciones hacia el público.
2) Se procura la no afectación de la reputación o la reparación de la misma.
3) Las actividades de recuperación son comunicadas a las partes interesadas internas y a los grupos de gerentes y directores.</t>
  </si>
  <si>
    <t>Las prioridades relacionadas con la misión, objetivos y actividades de la Entidad son establecidas y comunicadas.</t>
  </si>
  <si>
    <t xml:space="preserve">Los sistemas de información y los activos son monitoreados a intervalos discretos para identificar los eventos de ciberseguridad y verificar la efectividad de las medidas de protección:
1)  La red es monitoreada para detectar eventos potenciales de ciberseguridad.
2) El ambiente físico es monitoreados para detectar eventos potenciales de ciberseguridad.
3) Se monitorea en búsqueda de eventos como personal no autorizado, u otros eventos relacionados con  conexiones, dispositivos y software. </t>
  </si>
  <si>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</si>
  <si>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1. Si Los funcionarios de la Entidad no tienen conciencia de la seguridad y privacidad de la información y se han diseñado programas para los funcionarios de conciencia y comunicación, de las políticas de seguridad y privacidad de la información, están en 20.
2. Si se observa en los funcionarios una conciencia de seguridad y privacidad de la información y los planes de toma de conciencia y comunicación, de las políticas de seguridad y privacidad de la información, están aprobados y documentados, por la alta Dirección, están en 40.
3. Si se han ejecutado los planes de toma de conciencia, comunicación y divulgación, de las políticas de seguridad y privacidad de la información, aprobados por la alta Dirección, , están en 60.</t>
  </si>
  <si>
    <t>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</si>
  <si>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</si>
  <si>
    <t>1. Si se cuentan con procedimientos que indican a los funcionarios como manejar la información y los activos de información en forma segura. Se tienen documentados los controles físicos y lógicos que se han definido en la Entidad, con los cuales se busca preservar la seguridad y privacidad de la información, aprobado por la alta Dirección, están en 40.
2. Si se han divulgado e implementado los controles físicos y lógicos que se han definido en la entidad, con los cuales se busca preservar la seguridad y privacidad de la información, están en 60.</t>
  </si>
  <si>
    <t xml:space="preserve">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 están en 40.
Si se reconoce la importancia de ampliar los planes de continuidad del negocio a otros procesos, pero aun no se pueden incluir ni trabajar con ellos, están en 60.
</t>
  </si>
  <si>
    <t>Se realizan pruebas de manera sistemática a los controles, para determinar si están funcionando de manera adecuada. Se deben generar informes del desempeño de la operación del MSPI, con la revisión y verificación continua de los controles implementados. También se generan informes de auditorías de acuerdo a lo establecido en el plan de auditorías de la entidad.
Se realizan pruebas de efectividad en la Entidad, para detectar vulnerabilidades (físicas, lógicas y humanas) y accesos no autorizados a activos de información críticos.</t>
  </si>
  <si>
    <t>Se realizan pruebas a las aplicaciones o software desarrollado “in house” para determinar que cumplen con los requisitos de seguridad y privacidad de la información</t>
  </si>
  <si>
    <t>Area Control interno</t>
  </si>
  <si>
    <t>Area Talento Humana</t>
  </si>
  <si>
    <t>Responsable Área de compras y adquisiciones</t>
  </si>
  <si>
    <t>Responsable del äreaseguridad física</t>
  </si>
  <si>
    <t>OFICINA DE SISTEMAS DE INFORMACIÓN</t>
  </si>
  <si>
    <t>SUBDIRECCION TALENTO HUMANO, OFICINA DE SISTEMAS DE INFORMACION</t>
  </si>
  <si>
    <t>OFICINA ASESORA DE PLANEACION</t>
  </si>
  <si>
    <t xml:space="preserve">El Inpec, es una institución pública garante  de la ejecución de penas, que ejerce la vigilancia, custodia, atención social y tratamiento de las personas privadas de la libertad,
en el marco de la transparencia, integridad, los derechos humanos y el enfoqwue diferencial  </t>
  </si>
  <si>
    <t xml:space="preserve">Visión: en el 2030 seremos reconocidos a nivel nivel nacional e internacional como modelo de gerencia penitenciaria, en la atención social, el tratamiento, la custodia 
y vigilancia con un talento humanocapacitado y comprometido que contribyuen a la resociualización y los derechos humanos de la problación privada de la libertad
Objetivos Estrategicos:1. Desarrollar una política pública de cuidado que contemple la articulación y coordinación de sistemas e instancias interinstitucionales que atiendan poblaciones sujetas de cuidado y de las personas cuidadoras.
2, Pacto de cero tolerancia a la corrupción y a la falta de transparencia
3. Política criminal integral coherente con la n la realidad nacional, garante de la libertad y respetuosa de los derechos humanos
4, Evaluar la arquitectura institucional del Gobierno con el fin de
redefinir misiones, roles y competencias que permitan el funcionamiento eficiente del Estado en los diferentes niveles de Gobierno.
 https://inpec.gov.co/web/guest/institucion/planes-institucionales/plan-estrategico/  
</t>
  </si>
  <si>
    <t>Mapa de proceso</t>
  </si>
  <si>
    <t>Estructura Organica</t>
  </si>
  <si>
    <t xml:space="preserve">Planificación </t>
  </si>
  <si>
    <t xml:space="preserve">Misión </t>
  </si>
  <si>
    <t xml:space="preserve">Mapa de Procesos </t>
  </si>
  <si>
    <t xml:space="preserve">Consulta : Plataforma Isolución </t>
  </si>
  <si>
    <r>
      <t>En la  Oficina de Sistemas de Infromación,  existe el Grupo "</t>
    </r>
    <r>
      <rPr>
        <b/>
        <sz val="9"/>
        <color theme="1"/>
        <rFont val="Calibri"/>
        <family val="2"/>
        <scheme val="minor"/>
      </rPr>
      <t>Proyección, Seguridad e Implmentación Tecnologica"</t>
    </r>
    <r>
      <rPr>
        <sz val="9"/>
        <color theme="1"/>
        <rFont val="Calibri"/>
        <family val="2"/>
        <scheme val="minor"/>
      </rPr>
      <t xml:space="preserve"> el cual tiene responsabilidades de la implementación del SGSI.</t>
    </r>
  </si>
  <si>
    <t xml:space="preserve">Resolución No. 05848 del 29 de diciembre de 2015. </t>
  </si>
  <si>
    <t>Política de Seguridad de la
Información . Código:PA-TI-PL01. Versión: 03. Fecha: 24/Ene/2022</t>
  </si>
  <si>
    <t xml:space="preserve"> 
ROLES Y RESPONSABILIDADES PARA LA SEGURIDAD DE LA INFORMACIÓN.</t>
  </si>
  <si>
    <t>Documentación que reposa en el grupo de Administración de la Informació de la Oficina de Sistemas de Información.</t>
  </si>
  <si>
    <t>Instrumento diagnóstico Seguridad y privacidad de la Información MSPI emitido por MINTIC</t>
  </si>
  <si>
    <t>Control de documentos: CÓDIGO: PE-PI-P01  VERSIÓN: 4  FECHA: 26/Dic/2019</t>
  </si>
  <si>
    <t>Metodología de Gestión y Evaluación de Riesgos de Seguridad de la Información. CÓDIGO: PA-TI-M01</t>
  </si>
  <si>
    <t>PA-TI-M01-F01 V01 Matriz de Valoración de Activos y Análisis de Riesgos de la Seguridad de la Información.</t>
  </si>
  <si>
    <t>Plan de Tratamiento de Riesgos de Seguridad y  Privacidad de la Información.  CÓDIGO: PA-TI-PN03 Versión 3. FECHA: 24/Ene/2022</t>
  </si>
  <si>
    <t>Resultados análisis de antecedentes y entrevista. PA-GC-P08-F03</t>
  </si>
  <si>
    <t>PLAN DE SENSIBILIZACIÓN Y COMUNICACIÓN DE SEGURIDAD DE LA INFORMACIÓN</t>
  </si>
  <si>
    <t>CÓDIGO: PA-TI-PN05, VERSIÓN: 1, FECHA: 16/ Ene/2020  Plataforma ISOLUCION</t>
  </si>
  <si>
    <t>Guía de normas y buenas prácticas de la seguridad de la Información. PA-TI-G02 Y  
ROLES Y RESPONSABILIDADES PARA LA SEGURIDAD DE LA INFORMACIÓN.</t>
  </si>
  <si>
    <t>Actualmente se desrrollo el procedimiento se estan realizando ajustes, toda documentación es centralizada.</t>
  </si>
  <si>
    <t>Documento en proyección desde la OFISI y Planeación ya que todo es centralizado</t>
  </si>
  <si>
    <t xml:space="preserve">Normograma institucional </t>
  </si>
  <si>
    <t xml:space="preserve">https://inpec.gov.co/web/guest/institucion/normativa/normograma-institucional?inheritRedirect=true
 </t>
  </si>
  <si>
    <t>No se han realizado auditorias a la fecha</t>
  </si>
  <si>
    <t xml:space="preserve">consulta: Plataforma Isolucion </t>
  </si>
  <si>
    <t>Actualmente se encuentra en desarrollo</t>
  </si>
  <si>
    <t xml:space="preserve">Desarrollada y aprobada, acta resposa en la Oficina de Sistemas de Información.
 </t>
  </si>
  <si>
    <t>Formato Matriz de riesgos de seguridad de la información</t>
  </si>
  <si>
    <t>No se han realizado auditorias de seguridad de la información</t>
  </si>
  <si>
    <t xml:space="preserve">Subprocesos del ERON </t>
  </si>
  <si>
    <t>Política de Seguridad de la
Información . Código:PA-TI-PL01. Versión: 03 24/01/2022 consulta www.inpec.gov.co; plataforma ISOlucion. Revisada y actualizada</t>
  </si>
  <si>
    <t xml:space="preserve">ROLES Y RESPONSABILIDADES PARA LA SEGURIDAD DE LA INFORMACIÓN. CÓDIGO: PA-TI-G08 , VERSIÓN: 1, FECHA: 26/ Nov /2019
Plataforma Isolucion </t>
  </si>
  <si>
    <t>Control de usuarios mediante asignación de perfiles, acceso a nivel de usuarios, permisos para B.D (insertar, eliminar, actualizar), acuerdos de confidencialidad, como tambien Resolución No. 0243 del 17 de enero de 2020
"Por la cual se desarrolla la estructura
del nivel central y se determinan
los grupos de trabajo del INPEC"
Resolución 004124 de 02 de Octubre de 2019 "Por la cual se modifica el Manual Especifico de Funciones y Competencias Laborales para los empleos de la planta de personal del INPEC"</t>
  </si>
  <si>
    <t>El instituto tiene contacto y se encuentra suscrito en medios de comunicación 
con CSIRT-PONAL, CSIRT-GOBIERNO, 
COLcert. Equipos de Respuesta a Incidentes de Seguridad de la Información
Se debe documentar, enlaces de seguridad</t>
  </si>
  <si>
    <t>Suscripción boletines de seguridad INCIBE, 
OEA Ciberseguridad, ESET Latinoamérica, 
MINTIC., capacitaciones y talleres con MINJUSTCIA, ISOTools Excellence, 
CISCO Networking Academy, edX, Supeintendencia de Insdustria y Comercio, Fundación de egresados de la universidad distrital, Universidad Nacional de Colombia, 27001Academy</t>
  </si>
  <si>
    <t>Se utilizan acuerdos de confidencialidad de seguridad de la información</t>
  </si>
  <si>
    <t xml:space="preserve">Actualmente el Insittuto no ha adoptado ninguna normatividad frente al tema. La subdirecicón de Talento Humano se encuentra revisando el tema. </t>
  </si>
  <si>
    <t>SELECCIÓN DE DOCENTES, INSTRUCTORES, TUTORES O FACILITADORES EXTERNOS  CÓDIGO: PA-GC-P08 VERSIÓN: 3, FECHA: 10/Oct/2020, SE DEBE TENER EN CUENTA QUE PARA LA SELECCIÓN DE PERSONAL SE HACE ATRAVES DE CONCURSO CON LA COMISION NACIONAL DEL SERVICIO CIVIL</t>
  </si>
  <si>
    <t>Se realiza mediante la firma de los acuerdos de confidencialidad de la información.</t>
  </si>
  <si>
    <t xml:space="preserve">PLAN DE SENSIBILIZACIÓN Y COMUNICACIÓN DE SEGURIDAD DE LA INFORMACIÓN CÓDIGO: PA-TI-PN05, VERSIÓN: 1, FECHA: 16/ Ene/2020  Plataforma ISOLUCION. Actas de sensibilización en relación con la seguridad de la información, boletines, charlas, tips de seguridad. </t>
  </si>
  <si>
    <t>DENTRO DE LA GUIA DE ROLES Y RESPONSABILIDADES SE ASIGNA EL DESARROLLO DE UN PROCESO DISCIPLINARIO PARA LAS INFRACCIONES A LA SEGURIDAD DE LA INFORMACIÓN A LA OFICINA DE CONTROL UNICO DISICPLINAROI, MEDIANTE OFICIO DE LA DIRECCIÓN GENERAL SE SOLICITA SU IMPLEMENTACIÓN</t>
  </si>
  <si>
    <t>Procedimiento CONTROL DE INVENTARIOS . CÓDIGO: PA-LA-P01.  GUÍA PARA LA ELABORACIÓN DEL INVENTARIO DE ACTIVOS DE INFORMACIÓN CÓDIGO: PA-DO-G02</t>
  </si>
  <si>
    <t>PROCEDIMIENTO PARA LA ENTREGA DEL PUESTO DE TRABAJO.  CÓDIGO: PA-TH-P28, FORMATO  Verificación de entrega del puesto de trabajo_v1 , Guía de normas y buenas prácticas de la seguridad de la Información. PA-TI-G02</t>
  </si>
  <si>
    <t>Debe ser liderado por el grupo de Gestión Documental de la Direcicón General</t>
  </si>
  <si>
    <t>Guía de normas y buenas prácticas de la seguridad de la Información. PA-TI-G02, procedimientos informales</t>
  </si>
  <si>
    <t>La Gestión se realiza informalmente</t>
  </si>
  <si>
    <t>Formato Acuerdo de Confidencialidad y Compromiso con la seguridad de la información.PA-TI-G02-F01 V01</t>
  </si>
  <si>
    <t>Tablas de Retención y valoración Documental "Programa de Gestión Documental Estándares control de correspondencia, Control de tablas de retención documental, transferencias documental, y consulta "
INVENTARIO DE ACTIVOS DE LA INFORMACIÓN DE LAS TIC (TECNOLOGÍAS DE LA INFORMACIÓN Y LA COMUNICACIÓN) CÓDIGO: PA-TI-G06, FORMATO PA-TI-G06-F01 , MANUAL DE GESTIÓN DOCUMENTAL  CÓDIGO: PA-DO-M01, PLANEACIÓN DE GESTIÓN DOCUMENTAL  PA-DO-P06.
APLICACIÓN DE TABLAS DE RETENCIÓN DOCUMENTAL - TRD CÓDIGO: PA-DO-G08</t>
  </si>
  <si>
    <t xml:space="preserve">Convenio Interadministrativo No. 101 de 2013 con Servicios Postales Nacionales 4-72.
</t>
  </si>
  <si>
    <t>L a entidad no cuenta con un BCP, se reconoce que se debe desarrollar.</t>
  </si>
  <si>
    <t>Guía de normas y buenas prácticas de la seguridad de la Información. PA-TI-G02</t>
  </si>
  <si>
    <t>Pcsecure para el control de la no instalación de software de cualquier  tipo de software./ Inventario de sofware licenciado. 
Guía de normas y buenas prácticas de la seguridad de la Información. PA-TI-G02, procedimientos informales</t>
  </si>
  <si>
    <r>
      <t xml:space="preserve">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t>
    </r>
    <r>
      <rPr>
        <b/>
        <sz val="9"/>
        <color theme="1"/>
        <rFont val="Calibri"/>
        <family val="2"/>
        <scheme val="minor"/>
      </rPr>
      <t xml:space="preserve">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
</t>
    </r>
  </si>
  <si>
    <t>Política de Tratamiento y Protección de Datos Personales._v2, PA-TI-PL02,   Autorización otorgada por el titular para el tratamiento de datos personales PA-TI-G03-F01, MATERIAL DE APOYO PARA EL CUMPLIMIENTO DE OBLIGACIONES ESTABLECIDAS EN LA LEY 1581 DE 2012.  PA-TI-G03</t>
  </si>
  <si>
    <t>No se han realizado debido a que todas las auditorias se desarrollan de acuerdo al programa anual de auditorias que aprueba el comité institucional de control interno.  A la fecha no se han solicitadola incorporación al programa de auditorias    en seguridad de la información ya que no existe personal competente ni capacitado en seguridad de la información</t>
  </si>
  <si>
    <t>1)Se cumple con los controles y la politica.
2 y 3)Queda como propuesta incluir en el plan de actividades de la oficina para la vigencia 2022</t>
  </si>
  <si>
    <t>Se entran a manejar las clausulas de confidencilidad dentro de las obligaciones del contratista, el área técnica estructuradora dentro de las fichas técnica entra a salvaguardar la integridad y confidecmialidad  la información del Instituto., en procesos que se considera la aplicación. recomendaciones de controles GUÍA DE NORMAS Y BUENAS PRÁCTICAS DE LA SEGURIDAD DE LA INFORMACIÓN. CÓDIGO: PA-TI-G02 v2</t>
  </si>
  <si>
    <t>La responsabilidad de la verifcacción de la seguridad de  la información la realiza cada supervisor de acuerdo a los  los contratos. Actualmete se aplica, se aplican acuerdos de seguridad de la información</t>
  </si>
  <si>
    <t>Guias y procedimientos de controles de acceos y asignación de roles</t>
  </si>
  <si>
    <t>Guías, Guia de Normas y buenas practicas de la seguridad de la información</t>
  </si>
  <si>
    <t>Guia de Normas y buenas practicas de la seguridad de la infromación</t>
  </si>
  <si>
    <t xml:space="preserve">la Entidad cuenta con un administrador de Base De Datos quien tiene unicamente los privilegios de superadministrador, y a su vez el DBA otorga permisos de acuerdo al rol y/o actividad que desarrollan los diferentes perfiles. A nivel de aplicativo capa media (aplicación) se asigna perfiles de administrador a los liderews funcionales de cada modulo. </t>
  </si>
  <si>
    <t>Se cuentan con acuerdos de confidencialidad para la creación y asignación de roles del aplicativo misional SISIPECWEB  y aplicativos de apoyo</t>
  </si>
  <si>
    <t>Se realiza informalmente. No existe un procedimiento establecido</t>
  </si>
  <si>
    <t>Guía de normas y buenas prácticas de la seguridad de la Información. PA-TI-G02, ROLES Y RESPONSABILIDADES PARA LA SEGURIDAD DE LA INFORMACIÓN. PA-TI-G08</t>
  </si>
  <si>
    <t xml:space="preserve">Control de usuarios mediante asignación de usuarios y perfiles como tambien permisos para B.D (insertar, eliminar, actualizar). AC DIRECTORY </t>
  </si>
  <si>
    <t>No se realizan auditorias</t>
  </si>
  <si>
    <t>Convenios interadministrativos con Policia, Consejo Superior de la Judicatura, Fiscalia General de la Nación, Fuerzas militares Ministerio de Justicia y del Derecho traferecnias de infromación con acuerdo de confidencialidad de la información.</t>
  </si>
  <si>
    <t xml:space="preserve">Formato Acuerdo de Confidencialidad y Compromiso con la seguridad de la información. PA-TI-G02-F01 V01
</t>
  </si>
  <si>
    <t>Solo se utiliza red publica para salir a internet debidamente protegida</t>
  </si>
  <si>
    <t>Guia de Normas y buenas practicas de la seguridad de la informaciòn</t>
  </si>
  <si>
    <t>Existen  controles para los dispositivos móviles en la Guía de normas y buenas prácticas de la seguridad de la Información. PA-TI-G02,</t>
  </si>
  <si>
    <t>ROLES Y RESPONSABILIDADES PARA LA SEGURIDAD DE LA INFORMACIÓN. CÓDIGO: PA-TI-G08 , VERSIÓN: 1, FECHA: 26/ Nov /2019
Plataforma Isolucion , CIRCULARES, POLITICAS, NORMAS, dispositivos móviles en la Guía de normas y buenas prácticas de la seguridad de la Información. PA-TI-G02</t>
  </si>
  <si>
    <t>No se encuentra documentado</t>
  </si>
  <si>
    <t xml:space="preserve">INVENTARIO DE ACTIVOS DE LA INFORMACIÓN DE LAS TIC (TECNOLOGÍAS DE LA INFORMACIÓN Y LA COMUNICACIÓN) CÓDIGO: PA-TI-G06, FORMATO PA-TI-G06-F01. CONTROL DE INVENTARIOS PA-LA-P01, </t>
  </si>
  <si>
    <t xml:space="preserve">El Normograma se encuentra publicadado en la página web institucional, la oficina de juridadica es responsable por su actualización y solicitud de publicación, el establecimiento aplica legislación en relación con los requsitos contractuales </t>
  </si>
  <si>
    <t>Los canales de datos MPLS de la entidad se encuentran encriptados por nuestro proveedor de servicios de comunicaciones. Procedimientos informales</t>
  </si>
  <si>
    <t>Existen perímetros de seguridad físicos dentro del establecimiento, por la misma misionalidad, más no existe tecnologia de punta</t>
  </si>
  <si>
    <t>Seguridad física Muros de contención, rejas y puertas de seguridad con candados y cadenas, cercos y murallas, seguridad procedimental por parte del Comando de Vigilancia.</t>
  </si>
  <si>
    <t>GUÍA PARA LA INSPECCIÓN Y VIGILANCIA A CÁRCELES Y PENITENCIARÍAS QUE SUPERVISA EL INPEC PM-SP-G11. SEGURIDAD PENITENCIARIA Y CARCELARIA PM-SP-C04</t>
  </si>
  <si>
    <t>MANUAL REGISTRO A PERSONAS Y REQUISA DE PAQUETES, VEHÍCULOS E INSTALACIONES. PM-SP-M07</t>
  </si>
  <si>
    <t xml:space="preserve">Existen perímetros de seguridad físicos dentro del establecimiento, por la misma misionalidad, más no existe tecnologia de punta para cubrir logicamente la informaicòn que genera el establecimiento. </t>
  </si>
  <si>
    <t>Existen VLAN, la red esta segmentada; más sin embargo en algunas existen problemas de conexión entre ellas.</t>
  </si>
  <si>
    <t>Servicio Suit Google</t>
  </si>
  <si>
    <t xml:space="preserve">Control interno Sede central </t>
  </si>
  <si>
    <t xml:space="preserve">Logistica </t>
  </si>
  <si>
    <t>Formato Acuerdo de Confidencialidad y Compromiso con la seguridad de la información. PA-TI-G02-F01 V02</t>
  </si>
  <si>
    <t>Reposa en la Oficina de Sistemas de información.</t>
  </si>
  <si>
    <t>En el INPEC se llama plan de seguridad y privacidad de la infromación aprobado el 16/Feb/2023. Resposa en la plataforma de ISOlucion</t>
  </si>
  <si>
    <t>Informe que se entrega a finales del 2023 según plan de acción, se encuentra en ejecución.</t>
  </si>
  <si>
    <t>Subdireccion de Talento Humano. Los procesos son centralizadso</t>
  </si>
  <si>
    <t>Guia de Normas y buenas practicas de la seguridad de la información. El registro y cancelaciòn de acceso se realiza desde la Sede Central</t>
  </si>
  <si>
    <t>Acceso seguro por usuario y , niveles, perfiles y contraseña. no existen procedimientos formales</t>
  </si>
  <si>
    <t xml:space="preserve">CÓDIGO: PA-TI-G08 , VERSIÓN: 1
Plataforma Isolucion </t>
  </si>
  <si>
    <t xml:space="preserve">Inventario IPV6 a través del software GLPI que reposa en la Oficina de Sistemas de Información. 
El proceso de contratación según concepto de la Subdirección de contractual no se puede contratar con empresas extranjeras LACNIC.
</t>
  </si>
  <si>
    <r>
      <t xml:space="preserve">Resolución 000371 del 23 de enero de 2023
Por la cual se deroga la Resolución 1728 del 14 de marzo de 2022 y se modifican los artículos 26 y 27 y se adiciona el artículo 26A a la Resolución 243 del 17 de enero de 2020, </t>
    </r>
    <r>
      <rPr>
        <b/>
        <sz val="11"/>
        <color theme="1"/>
        <rFont val="Calibri"/>
        <family val="2"/>
        <scheme val="minor"/>
      </rPr>
      <t>por la cual se desarrolla la estructura orgánica del nivel central y se determinan los grupos de trabajo del Instituto Nacional Penitenciario y Carcelario</t>
    </r>
  </si>
  <si>
    <t xml:space="preserve">Consulta: Pagina www.inpec.gov.co </t>
  </si>
  <si>
    <t>PETI
PLAN DE COMUNICACIONES DEL PETI (PLAN ESTRATÉGICO DE TECNOLOGÍAS DE LA INFORMACIÓN)</t>
  </si>
  <si>
    <t>Acta No. 97 de diciembre de 2021</t>
  </si>
  <si>
    <t>Seguimiento a través del plan de acción institucional 2023</t>
  </si>
  <si>
    <t>CÓDIGO: PA-TI-G06 INVENTARIO DE ACTIVOS DE LA INFORMACIÓN DE LAS TIC (TECNOLOGÍAS DE LA INFORMACIÓN Y LA COMUNICACIÓN)
FORMATO: PA-TI-G06-F01 V01 Inventario de activos de la información de las TIC (Tecnologías de la Información y la Comunicación)</t>
  </si>
  <si>
    <t>Se incluye a través de firmas de acuerdo de confidencialidad, en caso de requerirse Y en los contratos</t>
  </si>
  <si>
    <t>En dicha plataforma se encuentran documentos asociados a la Seguridad de la Infromació, debidamente aprobados.</t>
  </si>
  <si>
    <t xml:space="preserve">DIRECCIÓN GENERAL, OFICINA DE SISTEMAS DE INFORMACIÓN, OFICINA ASESORA DE PLANEACIÓN </t>
  </si>
  <si>
    <t xml:space="preserve">NO existe un procedimiento,pero se realiza informalmente, actualmente existe un convenio para las disposiciòn de medios </t>
  </si>
  <si>
    <t xml:space="preserve">No existe personal competente para asumir estas actividades, tampoco se realizan operativos de contigencia, se realiza informalmente, por confianza y conocimiento. NO hay centro de computo </t>
  </si>
  <si>
    <t xml:space="preserve">.No se realizan pruebas de funcionalidad en caso de un incidente, ni de recuperación </t>
  </si>
  <si>
    <t xml:space="preserve">EQUIPOS DE SEGURIDAD PERIMETRAL FORTINET </t>
  </si>
  <si>
    <t>Control de usuarios mediante asignación de usuarios y perfiles a nivel de usuarios, a</t>
  </si>
  <si>
    <t xml:space="preserve">See  cuenta con programas utilizatorios para soporte al usuario final. Procedimientos informales </t>
  </si>
  <si>
    <t>existe el software KIPASS</t>
  </si>
  <si>
    <t>Se realiza desarrollo más no existen procedimientos</t>
  </si>
  <si>
    <t xml:space="preserve">Guia de Normas y buenas practicas de la seguridad de la infromación. </t>
  </si>
  <si>
    <t>Grupo de administración de la Información</t>
  </si>
  <si>
    <t>El área de sistemas se encarga del mantenimiento de los equipos; más sin embargo no se cuenta con el personal suficiente para los mantenimiento,</t>
  </si>
  <si>
    <t xml:space="preserve">El cableado del Instituto cuenta con 5 años de vida util siendo eficiente </t>
  </si>
  <si>
    <t xml:space="preserve">El procedimiento de operación se realiza pero no esta documentado </t>
  </si>
  <si>
    <t>Guía de Normas y Buenas Prácticas de Seguridad de la Información.Se cuenta con antivirus</t>
  </si>
  <si>
    <t>Se realiza es esta documentando</t>
  </si>
  <si>
    <t>El registro de eventos se realiza a través del correo seguridaddigital@inpec.gov.co y alli se direcciona según sea la socución</t>
  </si>
  <si>
    <t>Está instalado el PCSecure, como control</t>
  </si>
  <si>
    <t xml:space="preserve">Se realiza pero no esta documentada </t>
  </si>
  <si>
    <t>Ciclo de Vida Desarrollo de Software._v1</t>
  </si>
  <si>
    <t>INSTITUTO NACIONALPENITENCIARIO Y CARCELARIO INPEC</t>
  </si>
  <si>
    <t xml:space="preserve">Pagina Insitucional www.inpec.gov.co  </t>
  </si>
  <si>
    <t>ISOlucion</t>
  </si>
  <si>
    <t>Informe que se entrega a finales del 2023 según plan de acción, se encuentra finalizado y reposa en la OFISI</t>
  </si>
  <si>
    <t>Informe que se entrega a finales del 2023 según plan de acción</t>
  </si>
  <si>
    <t xml:space="preserve">JHON ALEXANDER LEAL COORDINADORA GRUPO PROYECCIÓN, SEGURIDAD E IMPLEMENTACIÓN TECNOLOGICA </t>
  </si>
  <si>
    <t xml:space="preserve">ORLANDO AVELINO OFICIAL DE SEGURIDAD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</si>
</sst>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0"/>
      <color theme="1"/>
      <name val="Calibri"/>
      <family val="2"/>
      <scheme val="minor"/>
    </font>
    <font>
      <b/>
      <sz val="16"/>
      <color rgb="FF8F45C7"/>
      <name val="Calibri"/>
      <family val="2"/>
      <scheme val="minor"/>
    </font>
    <font>
      <b/>
      <sz val="12"/>
      <color theme="0"/>
      <name val="Calibri"/>
      <family val="2"/>
    </font>
    <font>
      <b/>
      <sz val="10"/>
      <name val="Calibri"/>
      <family val="2"/>
    </font>
    <font>
      <sz val="9"/>
      <color theme="1"/>
      <name val="Calibri"/>
      <family val="2"/>
      <scheme val="minor"/>
    </font>
    <font>
      <sz val="10"/>
      <name val="Calibri"/>
      <family val="2"/>
      <scheme val="minor"/>
    </font>
    <font>
      <b/>
      <sz val="10"/>
      <color theme="1"/>
      <name val="Calibri"/>
      <family val="2"/>
      <scheme val="minor"/>
    </font>
    <font>
      <b/>
      <i/>
      <sz val="10"/>
      <name val="Arial"/>
      <family val="2"/>
    </font>
    <font>
      <b/>
      <sz val="10"/>
      <name val="Arial"/>
      <family val="2"/>
    </font>
    <font>
      <b/>
      <sz val="16"/>
      <color theme="0"/>
      <name val="Calibri"/>
      <family val="2"/>
      <scheme val="minor"/>
    </font>
    <font>
      <b/>
      <sz val="14"/>
      <color theme="0"/>
      <name val="Calibri"/>
      <family val="2"/>
    </font>
    <font>
      <b/>
      <sz val="16"/>
      <color theme="0"/>
      <name val="Calibri"/>
      <family val="2"/>
    </font>
    <font>
      <b/>
      <sz val="16"/>
      <name val="Calibri"/>
      <family val="2"/>
    </font>
    <font>
      <sz val="14"/>
      <color theme="1"/>
      <name val="Calibri"/>
      <family val="2"/>
      <scheme val="minor"/>
    </font>
    <font>
      <sz val="16"/>
      <color theme="1"/>
      <name val="Calibri"/>
      <family val="2"/>
      <scheme val="minor"/>
    </font>
    <font>
      <sz val="10"/>
      <color theme="0"/>
      <name val="Calibri"/>
      <family val="2"/>
      <scheme val="minor"/>
    </font>
    <font>
      <b/>
      <sz val="10"/>
      <color theme="0"/>
      <name val="Calibri"/>
      <family val="2"/>
      <scheme val="minor"/>
    </font>
    <font>
      <sz val="16"/>
      <color theme="0"/>
      <name val="Calibri"/>
      <family val="2"/>
      <scheme val="minor"/>
    </font>
    <font>
      <b/>
      <sz val="9"/>
      <color theme="1"/>
      <name val="Calibri"/>
      <family val="2"/>
      <scheme val="minor"/>
    </font>
    <font>
      <sz val="10"/>
      <name val="Arial"/>
      <family val="2"/>
    </font>
    <font>
      <sz val="10"/>
      <color indexed="10"/>
      <name val="Calibri"/>
      <family val="2"/>
      <scheme val="minor"/>
    </font>
    <font>
      <sz val="10"/>
      <color rgb="FFFF0000"/>
      <name val="Calibri"/>
      <family val="2"/>
      <scheme val="minor"/>
    </font>
    <font>
      <b/>
      <sz val="10"/>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9"/>
      <color indexed="81"/>
      <name val="Tahoma"/>
      <family val="2"/>
    </font>
    <font>
      <sz val="9"/>
      <color indexed="81"/>
      <name val="Tahoma"/>
      <family val="2"/>
    </font>
    <font>
      <sz val="12"/>
      <color theme="1"/>
      <name val="Calibri"/>
      <family val="2"/>
      <scheme val="minor"/>
    </font>
    <font>
      <sz val="12"/>
      <color rgb="FF000000"/>
      <name val="Calibri"/>
      <family val="2"/>
      <scheme val="minor"/>
    </font>
    <font>
      <b/>
      <sz val="18"/>
      <color theme="1"/>
      <name val="Calibri"/>
      <family val="2"/>
      <scheme val="minor"/>
    </font>
    <font>
      <sz val="10"/>
      <name val="MS Sans Serif"/>
      <family val="2"/>
    </font>
    <font>
      <b/>
      <sz val="12"/>
      <color theme="0"/>
      <name val="Calibri"/>
      <family val="2"/>
      <scheme val="minor"/>
    </font>
    <font>
      <b/>
      <sz val="9"/>
      <color theme="0"/>
      <name val="Calibri"/>
      <family val="2"/>
      <scheme val="minor"/>
    </font>
    <font>
      <b/>
      <sz val="10"/>
      <color theme="0"/>
      <name val="MS Sans Serif"/>
      <family val="2"/>
    </font>
    <font>
      <b/>
      <sz val="11"/>
      <color rgb="FFFF0000"/>
      <name val="Calibri"/>
      <family val="2"/>
      <scheme val="minor"/>
    </font>
    <font>
      <sz val="14"/>
      <color rgb="FFFF0000"/>
      <name val="Calibri"/>
      <family val="2"/>
      <scheme val="minor"/>
    </font>
    <font>
      <sz val="8"/>
      <name val="Calibri"/>
      <family val="2"/>
      <scheme val="minor"/>
    </font>
    <font>
      <b/>
      <sz val="8"/>
      <name val="Tahoma"/>
      <family val="2"/>
    </font>
    <font>
      <b/>
      <sz val="16"/>
      <color theme="1"/>
      <name val="Calibri"/>
      <family val="2"/>
      <scheme val="minor"/>
    </font>
    <font>
      <sz val="11"/>
      <name val="Calibri"/>
      <family val="2"/>
      <scheme val="minor"/>
    </font>
    <font>
      <b/>
      <i/>
      <sz val="16"/>
      <color theme="0"/>
      <name val="Calibri"/>
      <family val="2"/>
      <scheme val="minor"/>
    </font>
    <font>
      <b/>
      <sz val="20"/>
      <color theme="0"/>
      <name val="Calibri"/>
      <family val="2"/>
      <scheme val="minor"/>
    </font>
    <font>
      <b/>
      <sz val="20"/>
      <color theme="1"/>
      <name val="Calibri"/>
      <family val="2"/>
      <scheme val="minor"/>
    </font>
    <font>
      <sz val="20"/>
      <color theme="1"/>
      <name val="Calibri"/>
      <family val="2"/>
      <scheme val="minor"/>
    </font>
    <font>
      <sz val="11"/>
      <color rgb="FF000000"/>
      <name val="Calibri"/>
      <family val="2"/>
      <scheme val="minor"/>
    </font>
    <font>
      <b/>
      <sz val="11"/>
      <color rgb="FFFFFF00"/>
      <name val="Calibri"/>
      <family val="2"/>
      <scheme val="minor"/>
    </font>
    <font>
      <b/>
      <i/>
      <sz val="11"/>
      <color theme="0"/>
      <name val="Calibri"/>
      <family val="2"/>
      <scheme val="minor"/>
    </font>
  </fonts>
  <fills count="37">
    <fill>
      <patternFill patternType="none"/>
    </fill>
    <fill>
      <patternFill patternType="gray125"/>
    </fill>
    <fill>
      <patternFill patternType="solid">
        <fgColor rgb="FF8F45C7"/>
        <bgColor indexed="64"/>
      </patternFill>
    </fill>
    <fill>
      <patternFill patternType="solid">
        <fgColor indexed="26"/>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4"/>
        <bgColor indexed="64"/>
      </patternFill>
    </fill>
    <fill>
      <patternFill patternType="solid">
        <fgColor rgb="FF0099CC"/>
        <bgColor indexed="64"/>
      </patternFill>
    </fill>
    <fill>
      <patternFill patternType="solid">
        <fgColor theme="9"/>
        <bgColor indexed="64"/>
      </patternFill>
    </fill>
    <fill>
      <patternFill patternType="solid">
        <fgColor theme="5"/>
        <bgColor indexed="64"/>
      </patternFill>
    </fill>
    <fill>
      <patternFill patternType="solid">
        <fgColor rgb="FFC00000"/>
        <bgColor indexed="64"/>
      </patternFill>
    </fill>
    <fill>
      <patternFill patternType="solid">
        <fgColor rgb="FF002060"/>
        <bgColor indexed="64"/>
      </patternFill>
    </fill>
    <fill>
      <patternFill patternType="solid">
        <fgColor rgb="FFCC66FF"/>
        <bgColor indexed="64"/>
      </patternFill>
    </fill>
    <fill>
      <patternFill patternType="solid">
        <fgColor theme="0" tint="-0.249977111117893"/>
        <bgColor indexed="64"/>
      </patternFill>
    </fill>
    <fill>
      <patternFill patternType="solid">
        <fgColor rgb="FF7030A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theme="7"/>
        <bgColor indexed="64"/>
      </patternFill>
    </fill>
    <fill>
      <patternFill patternType="gray0625">
        <bgColor theme="7" tint="0.79995117038483843"/>
      </patternFill>
    </fill>
    <fill>
      <patternFill patternType="gray0625">
        <bgColor theme="0" tint="-0.249977111117893"/>
      </patternFill>
    </fill>
    <fill>
      <patternFill patternType="gray0625">
        <bgColor rgb="FF00B0F0"/>
      </patternFill>
    </fill>
    <fill>
      <patternFill patternType="gray0625">
        <bgColor rgb="FF0070C0"/>
      </patternFill>
    </fill>
    <fill>
      <patternFill patternType="gray0625">
        <bgColor rgb="FF92D050"/>
      </patternFill>
    </fill>
    <fill>
      <patternFill patternType="gray0625">
        <bgColor theme="7"/>
      </patternFill>
    </fill>
    <fill>
      <patternFill patternType="gray0625">
        <bgColor rgb="FFC00000"/>
      </patternFill>
    </fill>
    <fill>
      <patternFill patternType="solid">
        <fgColor rgb="FFFFC000"/>
        <bgColor indexed="64"/>
      </patternFill>
    </fill>
    <fill>
      <patternFill patternType="solid">
        <fgColor rgb="FFA40C0C"/>
        <bgColor indexed="64"/>
      </patternFill>
    </fill>
    <fill>
      <patternFill patternType="solid">
        <fgColor theme="4" tint="0.79998168889431442"/>
        <bgColor theme="4" tint="0.79998168889431442"/>
      </patternFill>
    </fill>
    <fill>
      <patternFill patternType="solid">
        <fgColor rgb="FF9A00D0"/>
        <bgColor indexed="64"/>
      </patternFill>
    </fill>
    <fill>
      <patternFill patternType="solid">
        <fgColor rgb="FFFFFF00"/>
        <bgColor indexed="64"/>
      </patternFill>
    </fill>
    <fill>
      <patternFill patternType="solid">
        <fgColor rgb="FF56C6E4"/>
        <bgColor indexed="64"/>
      </patternFill>
    </fill>
    <fill>
      <patternFill patternType="solid">
        <fgColor rgb="FF27AAE5"/>
        <bgColor indexed="64"/>
      </patternFill>
    </fill>
  </fills>
  <borders count="61">
    <border>
      <left/>
      <right/>
      <top/>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thin">
        <color indexed="64"/>
      </left>
      <right/>
      <top/>
      <bottom style="thin">
        <color indexed="64"/>
      </bottom>
      <diagonal/>
    </border>
    <border>
      <left/>
      <right/>
      <top style="thin">
        <color indexed="64"/>
      </top>
      <bottom/>
      <diagonal/>
    </border>
    <border>
      <left style="medium">
        <color auto="1"/>
      </left>
      <right style="thin">
        <color indexed="64"/>
      </right>
      <top/>
      <bottom style="medium">
        <color auto="1"/>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0" fontId="27" fillId="0" borderId="0"/>
    <xf numFmtId="0" fontId="32" fillId="0" borderId="0" applyNumberFormat="0" applyFill="0" applyBorder="0" applyAlignment="0" applyProtection="0"/>
    <xf numFmtId="0" fontId="39" fillId="0" borderId="0"/>
    <xf numFmtId="0" fontId="27" fillId="0" borderId="0"/>
  </cellStyleXfs>
  <cellXfs count="613">
    <xf numFmtId="0" fontId="0" fillId="0" borderId="0" xfId="0"/>
    <xf numFmtId="0" fontId="3" fillId="0" borderId="0" xfId="0" applyFont="1"/>
    <xf numFmtId="0" fontId="0" fillId="0" borderId="0" xfId="0" applyBorder="1"/>
    <xf numFmtId="0" fontId="0" fillId="0" borderId="0" xfId="0" applyBorder="1" applyAlignment="1"/>
    <xf numFmtId="0" fontId="11" fillId="3"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8" fillId="0" borderId="6" xfId="0" applyFont="1" applyBorder="1" applyAlignment="1">
      <alignment horizontal="center" vertical="center"/>
    </xf>
    <xf numFmtId="0" fontId="13" fillId="4" borderId="7" xfId="0" applyFont="1" applyFill="1" applyBorder="1" applyAlignment="1">
      <alignment horizontal="center" vertical="center"/>
    </xf>
    <xf numFmtId="0" fontId="8" fillId="0" borderId="18" xfId="0" applyFont="1" applyBorder="1" applyAlignment="1">
      <alignment horizontal="center" vertical="center"/>
    </xf>
    <xf numFmtId="0" fontId="14" fillId="0" borderId="7" xfId="0" applyFont="1" applyBorder="1" applyAlignment="1">
      <alignment horizontal="center" vertical="center"/>
    </xf>
    <xf numFmtId="1" fontId="13" fillId="4" borderId="7" xfId="0" applyNumberFormat="1" applyFont="1" applyFill="1" applyBorder="1" applyAlignment="1">
      <alignment horizontal="center" vertical="center"/>
    </xf>
    <xf numFmtId="0" fontId="0" fillId="4" borderId="0" xfId="0" applyFill="1"/>
    <xf numFmtId="9" fontId="19" fillId="4" borderId="0" xfId="0" applyNumberFormat="1" applyFont="1" applyFill="1" applyBorder="1" applyAlignment="1">
      <alignment vertical="center" wrapText="1"/>
    </xf>
    <xf numFmtId="0" fontId="20" fillId="3" borderId="7" xfId="0" applyFont="1" applyFill="1" applyBorder="1" applyAlignment="1">
      <alignment horizontal="center" vertical="center" wrapText="1"/>
    </xf>
    <xf numFmtId="0" fontId="0" fillId="4" borderId="0" xfId="0" applyFill="1" applyBorder="1"/>
    <xf numFmtId="9" fontId="20" fillId="3" borderId="11" xfId="0" applyNumberFormat="1" applyFont="1" applyFill="1" applyBorder="1" applyAlignment="1">
      <alignment horizontal="center" vertical="center" wrapText="1"/>
    </xf>
    <xf numFmtId="0" fontId="9" fillId="0" borderId="0" xfId="0" applyFont="1" applyBorder="1" applyAlignment="1">
      <alignment horizontal="center"/>
    </xf>
    <xf numFmtId="0" fontId="22" fillId="0" borderId="0" xfId="0" applyFont="1" applyBorder="1" applyAlignment="1">
      <alignment horizontal="center"/>
    </xf>
    <xf numFmtId="0" fontId="21" fillId="0" borderId="0" xfId="0" applyFont="1" applyBorder="1" applyAlignment="1">
      <alignment horizontal="center" vertical="center" wrapText="1"/>
    </xf>
    <xf numFmtId="0" fontId="21" fillId="0" borderId="7" xfId="0" applyFont="1" applyBorder="1" applyAlignment="1">
      <alignment horizontal="center"/>
    </xf>
    <xf numFmtId="9" fontId="21" fillId="0" borderId="7" xfId="0" applyNumberFormat="1" applyFont="1" applyBorder="1" applyAlignment="1">
      <alignment horizontal="center"/>
    </xf>
    <xf numFmtId="0" fontId="0" fillId="0" borderId="8" xfId="0" applyBorder="1"/>
    <xf numFmtId="0" fontId="0" fillId="0" borderId="11" xfId="0" applyBorder="1"/>
    <xf numFmtId="0" fontId="0" fillId="0" borderId="0" xfId="0" applyFill="1"/>
    <xf numFmtId="0" fontId="2" fillId="0" borderId="0" xfId="0" applyFont="1" applyFill="1" applyBorder="1" applyAlignment="1">
      <alignment horizontal="left"/>
    </xf>
    <xf numFmtId="4" fontId="2" fillId="0" borderId="0" xfId="0" applyNumberFormat="1" applyFont="1" applyFill="1" applyBorder="1"/>
    <xf numFmtId="0" fontId="0" fillId="0" borderId="0" xfId="0" applyFill="1" applyBorder="1"/>
    <xf numFmtId="0" fontId="2" fillId="0" borderId="0" xfId="0" applyFont="1" applyFill="1" applyBorder="1" applyAlignment="1"/>
    <xf numFmtId="0" fontId="0" fillId="0" borderId="0" xfId="0" applyAlignment="1">
      <alignment horizontal="left"/>
    </xf>
    <xf numFmtId="1" fontId="0" fillId="0" borderId="0" xfId="0" applyNumberFormat="1"/>
    <xf numFmtId="0" fontId="0" fillId="0" borderId="7" xfId="0" applyBorder="1" applyAlignment="1">
      <alignment horizontal="center" vertical="center"/>
    </xf>
    <xf numFmtId="1" fontId="0" fillId="0" borderId="7" xfId="0" applyNumberFormat="1" applyBorder="1" applyAlignment="1">
      <alignment horizontal="center" vertical="center"/>
    </xf>
    <xf numFmtId="0" fontId="2" fillId="2" borderId="15" xfId="0" pivotButton="1" applyFont="1" applyFill="1" applyBorder="1" applyAlignment="1">
      <alignment horizontal="center"/>
    </xf>
    <xf numFmtId="0" fontId="0" fillId="0" borderId="0" xfId="0" pivotButton="1"/>
    <xf numFmtId="0" fontId="12" fillId="0" borderId="33" xfId="0" pivotButton="1" applyFont="1" applyBorder="1" applyAlignment="1">
      <alignment horizontal="center" vertical="center" wrapText="1"/>
    </xf>
    <xf numFmtId="0" fontId="0" fillId="0" borderId="0" xfId="0" pivotButton="1" applyAlignment="1">
      <alignment horizontal="left"/>
    </xf>
    <xf numFmtId="1" fontId="0" fillId="0" borderId="0" xfId="0" pivotButton="1" applyNumberFormat="1"/>
    <xf numFmtId="0" fontId="27" fillId="0" borderId="0" xfId="2"/>
    <xf numFmtId="0" fontId="27" fillId="0" borderId="0" xfId="2" applyFill="1"/>
    <xf numFmtId="0" fontId="13" fillId="13" borderId="34" xfId="2" applyFont="1" applyFill="1" applyBorder="1" applyAlignment="1">
      <alignment horizontal="center" vertical="center"/>
    </xf>
    <xf numFmtId="0" fontId="13" fillId="13" borderId="35" xfId="2" applyFont="1" applyFill="1" applyBorder="1" applyAlignment="1">
      <alignment horizontal="center" vertical="center"/>
    </xf>
    <xf numFmtId="0" fontId="13" fillId="13" borderId="36" xfId="2" applyFont="1" applyFill="1" applyBorder="1" applyAlignment="1">
      <alignment horizontal="center" vertical="center"/>
    </xf>
    <xf numFmtId="0" fontId="13" fillId="0" borderId="14" xfId="2" applyFont="1" applyBorder="1" applyAlignment="1">
      <alignment horizontal="center" vertical="center" wrapText="1"/>
    </xf>
    <xf numFmtId="0" fontId="13" fillId="0" borderId="37" xfId="2" applyFont="1" applyBorder="1" applyAlignment="1">
      <alignment horizontal="center" vertical="center" wrapText="1"/>
    </xf>
    <xf numFmtId="0" fontId="13" fillId="0" borderId="12" xfId="2" applyFont="1" applyBorder="1" applyAlignment="1">
      <alignment horizontal="justify" vertical="center" wrapText="1"/>
    </xf>
    <xf numFmtId="1" fontId="13" fillId="0" borderId="37" xfId="2" applyNumberFormat="1" applyFont="1" applyBorder="1" applyAlignment="1">
      <alignment horizontal="center" vertical="center" wrapText="1"/>
    </xf>
    <xf numFmtId="0" fontId="13" fillId="0" borderId="3" xfId="2" applyFont="1" applyBorder="1" applyAlignment="1">
      <alignment horizontal="center" vertical="center" wrapText="1"/>
    </xf>
    <xf numFmtId="1" fontId="13" fillId="0" borderId="38" xfId="2" applyNumberFormat="1" applyFont="1" applyBorder="1" applyAlignment="1">
      <alignment horizontal="center" vertical="center" wrapText="1"/>
    </xf>
    <xf numFmtId="0" fontId="13" fillId="0" borderId="1" xfId="2" applyFont="1" applyBorder="1" applyAlignment="1">
      <alignment horizontal="justify"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5" fillId="0" borderId="0" xfId="0" applyFont="1"/>
    <xf numFmtId="0" fontId="0" fillId="0" borderId="0" xfId="0" applyFill="1" applyBorder="1" applyAlignment="1">
      <alignment horizontal="center" wrapText="1"/>
    </xf>
    <xf numFmtId="0" fontId="0" fillId="0" borderId="0" xfId="0" applyFill="1" applyBorder="1" applyAlignment="1">
      <alignment horizontal="center"/>
    </xf>
    <xf numFmtId="0" fontId="0" fillId="0" borderId="0" xfId="0" applyAlignment="1">
      <alignment horizontal="center" vertical="center"/>
    </xf>
    <xf numFmtId="0" fontId="0" fillId="0" borderId="0" xfId="0" applyAlignment="1">
      <alignment vertical="center"/>
    </xf>
    <xf numFmtId="0" fontId="26" fillId="0" borderId="7" xfId="0" applyFont="1" applyBorder="1" applyAlignment="1">
      <alignment vertical="center" wrapText="1"/>
    </xf>
    <xf numFmtId="0" fontId="12" fillId="0" borderId="7" xfId="0" applyFont="1" applyBorder="1" applyAlignment="1">
      <alignment vertical="center" wrapText="1"/>
    </xf>
    <xf numFmtId="0" fontId="12" fillId="4" borderId="7" xfId="0" applyFont="1" applyFill="1" applyBorder="1" applyAlignment="1">
      <alignment vertical="center" wrapText="1"/>
    </xf>
    <xf numFmtId="0" fontId="0" fillId="0" borderId="7" xfId="0" applyBorder="1" applyAlignment="1">
      <alignment horizontal="center" vertical="center" wrapText="1"/>
    </xf>
    <xf numFmtId="0" fontId="4" fillId="14" borderId="7"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0" fillId="0" borderId="36" xfId="0" applyBorder="1"/>
    <xf numFmtId="0" fontId="0" fillId="0" borderId="41" xfId="0" applyBorder="1"/>
    <xf numFmtId="0" fontId="0" fillId="0" borderId="34" xfId="0" applyBorder="1"/>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9" xfId="0" applyFont="1" applyFill="1" applyBorder="1" applyAlignment="1">
      <alignment horizontal="center" vertical="center"/>
    </xf>
    <xf numFmtId="0" fontId="36" fillId="0" borderId="0" xfId="0" applyFont="1" applyAlignment="1">
      <alignment vertical="center"/>
    </xf>
    <xf numFmtId="0" fontId="36" fillId="0" borderId="10" xfId="0" applyFont="1" applyFill="1" applyBorder="1" applyAlignment="1">
      <alignment horizontal="center" vertical="center" wrapText="1"/>
    </xf>
    <xf numFmtId="0" fontId="21" fillId="0" borderId="48" xfId="0" applyFont="1" applyFill="1" applyBorder="1" applyAlignment="1">
      <alignment horizontal="center" vertical="center"/>
    </xf>
    <xf numFmtId="18" fontId="36" fillId="0" borderId="49" xfId="0" applyNumberFormat="1" applyFont="1" applyFill="1" applyBorder="1" applyAlignment="1">
      <alignment horizontal="center" vertical="center" wrapText="1"/>
    </xf>
    <xf numFmtId="0" fontId="36" fillId="0" borderId="32"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7" xfId="0" applyFont="1" applyFill="1" applyBorder="1" applyAlignment="1">
      <alignment horizontal="center" vertical="center"/>
    </xf>
    <xf numFmtId="0" fontId="36" fillId="0" borderId="41"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33"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6" fillId="0" borderId="49" xfId="0" applyFont="1" applyFill="1" applyBorder="1" applyAlignment="1">
      <alignment horizontal="center" vertical="center" wrapText="1"/>
    </xf>
    <xf numFmtId="0" fontId="0" fillId="0" borderId="0" xfId="0" applyAlignment="1">
      <alignment horizontal="center"/>
    </xf>
    <xf numFmtId="0" fontId="21" fillId="0" borderId="0" xfId="0" applyFont="1"/>
    <xf numFmtId="0" fontId="6" fillId="15" borderId="33" xfId="0" applyFont="1" applyFill="1" applyBorder="1" applyAlignment="1">
      <alignment horizontal="center" vertical="center" wrapText="1"/>
    </xf>
    <xf numFmtId="0" fontId="6" fillId="15" borderId="33" xfId="0" applyFont="1" applyFill="1" applyBorder="1" applyAlignment="1">
      <alignment vertical="center" wrapText="1"/>
    </xf>
    <xf numFmtId="0" fontId="6" fillId="15" borderId="33" xfId="0" applyFont="1" applyFill="1" applyBorder="1" applyAlignment="1">
      <alignment horizontal="center" vertical="center"/>
    </xf>
    <xf numFmtId="0" fontId="40" fillId="2" borderId="19" xfId="4" applyFont="1" applyFill="1" applyBorder="1" applyAlignment="1">
      <alignment horizontal="left" vertical="center"/>
    </xf>
    <xf numFmtId="0" fontId="24" fillId="2" borderId="19" xfId="4" applyFont="1" applyFill="1" applyBorder="1" applyAlignment="1">
      <alignment vertical="center" wrapText="1"/>
    </xf>
    <xf numFmtId="0" fontId="24" fillId="2" borderId="19" xfId="4" applyFont="1" applyFill="1" applyBorder="1" applyAlignment="1">
      <alignment horizontal="center" vertical="center" wrapText="1"/>
    </xf>
    <xf numFmtId="0" fontId="41" fillId="2" borderId="19" xfId="4" applyFont="1" applyFill="1" applyBorder="1" applyAlignment="1">
      <alignment vertical="center" wrapText="1"/>
    </xf>
    <xf numFmtId="0" fontId="42" fillId="2" borderId="19" xfId="4" applyFont="1" applyFill="1" applyBorder="1" applyAlignment="1">
      <alignment vertical="top" wrapText="1"/>
    </xf>
    <xf numFmtId="0" fontId="4" fillId="0" borderId="0" xfId="0" applyFont="1"/>
    <xf numFmtId="0" fontId="4" fillId="14" borderId="32" xfId="0" applyFont="1" applyFill="1" applyBorder="1" applyAlignment="1">
      <alignment horizontal="center" vertical="center" wrapText="1"/>
    </xf>
    <xf numFmtId="0" fontId="4" fillId="14" borderId="32" xfId="0" applyFont="1" applyFill="1" applyBorder="1" applyAlignment="1">
      <alignment vertical="center" wrapText="1"/>
    </xf>
    <xf numFmtId="0" fontId="26" fillId="14" borderId="0" xfId="0" applyFont="1" applyFill="1" applyAlignment="1">
      <alignment vertical="center" wrapText="1"/>
    </xf>
    <xf numFmtId="0" fontId="43" fillId="14" borderId="7" xfId="0" applyFont="1" applyFill="1" applyBorder="1" applyAlignment="1">
      <alignment horizontal="center" vertical="center" wrapText="1"/>
    </xf>
    <xf numFmtId="0" fontId="4" fillId="14" borderId="32" xfId="0" applyFont="1" applyFill="1" applyBorder="1"/>
    <xf numFmtId="0" fontId="0" fillId="0" borderId="7" xfId="0" applyFont="1" applyBorder="1" applyAlignment="1">
      <alignment horizontal="center" vertical="center" wrapText="1"/>
    </xf>
    <xf numFmtId="0" fontId="0" fillId="0" borderId="7" xfId="0" applyFont="1" applyBorder="1" applyAlignment="1">
      <alignment vertical="center" wrapText="1"/>
    </xf>
    <xf numFmtId="0" fontId="0" fillId="0" borderId="7" xfId="0" applyBorder="1" applyAlignment="1">
      <alignment vertical="center" wrapText="1"/>
    </xf>
    <xf numFmtId="0" fontId="44" fillId="0" borderId="7" xfId="0" applyFont="1" applyBorder="1"/>
    <xf numFmtId="0" fontId="42" fillId="2" borderId="19" xfId="4" applyFont="1" applyFill="1" applyBorder="1" applyAlignment="1">
      <alignment vertical="center" wrapText="1"/>
    </xf>
    <xf numFmtId="0" fontId="26" fillId="14" borderId="32" xfId="0" applyFont="1" applyFill="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0" fillId="0" borderId="7" xfId="0" applyFont="1" applyFill="1" applyBorder="1" applyAlignment="1">
      <alignment vertical="center" wrapText="1"/>
    </xf>
    <xf numFmtId="0" fontId="43" fillId="0"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Fill="1" applyBorder="1" applyAlignment="1">
      <alignment vertical="center" wrapText="1"/>
    </xf>
    <xf numFmtId="0" fontId="45" fillId="0" borderId="7" xfId="5" applyFont="1" applyFill="1" applyBorder="1" applyAlignment="1">
      <alignment horizontal="center" vertical="center" wrapText="1"/>
    </xf>
    <xf numFmtId="0" fontId="36" fillId="16" borderId="7" xfId="0" applyFont="1" applyFill="1" applyBorder="1" applyAlignment="1">
      <alignment vertical="center" wrapText="1"/>
    </xf>
    <xf numFmtId="0" fontId="36" fillId="16" borderId="7" xfId="0" applyFont="1" applyFill="1" applyBorder="1" applyAlignment="1">
      <alignment horizontal="center" vertical="center" wrapText="1"/>
    </xf>
    <xf numFmtId="0" fontId="45" fillId="0" borderId="7" xfId="5" applyFont="1" applyFill="1" applyBorder="1" applyAlignment="1">
      <alignment vertical="center" wrapText="1"/>
    </xf>
    <xf numFmtId="0" fontId="0" fillId="14" borderId="32" xfId="0" applyFont="1" applyFill="1" applyBorder="1" applyAlignment="1">
      <alignment horizontal="center" vertical="center" wrapText="1"/>
    </xf>
    <xf numFmtId="0" fontId="12" fillId="14" borderId="32" xfId="0" applyFont="1" applyFill="1" applyBorder="1" applyAlignment="1">
      <alignment vertical="center" wrapText="1"/>
    </xf>
    <xf numFmtId="0" fontId="0" fillId="14" borderId="32" xfId="0" applyFont="1" applyFill="1" applyBorder="1" applyAlignment="1">
      <alignment vertical="center" wrapText="1"/>
    </xf>
    <xf numFmtId="0" fontId="43" fillId="14" borderId="32" xfId="0" applyFont="1" applyFill="1" applyBorder="1" applyAlignment="1">
      <alignment horizontal="center" vertical="center" wrapText="1"/>
    </xf>
    <xf numFmtId="0" fontId="0" fillId="14" borderId="32" xfId="0" applyFill="1" applyBorder="1" applyAlignment="1">
      <alignment vertical="center" wrapText="1"/>
    </xf>
    <xf numFmtId="0" fontId="43" fillId="0" borderId="7" xfId="0" applyFont="1" applyBorder="1" applyAlignment="1">
      <alignment horizontal="center" vertical="center" wrapText="1"/>
    </xf>
    <xf numFmtId="0" fontId="0" fillId="0" borderId="32" xfId="0" applyFont="1" applyFill="1" applyBorder="1" applyAlignment="1">
      <alignment vertical="center" wrapText="1"/>
    </xf>
    <xf numFmtId="2" fontId="0" fillId="0" borderId="7" xfId="0" applyNumberFormat="1" applyFont="1" applyBorder="1" applyAlignment="1">
      <alignment vertical="center" wrapText="1"/>
    </xf>
    <xf numFmtId="0" fontId="30" fillId="0" borderId="7" xfId="5" applyFont="1" applyBorder="1" applyAlignment="1">
      <alignment vertical="center" wrapText="1"/>
    </xf>
    <xf numFmtId="0" fontId="13" fillId="0" borderId="7" xfId="5" applyFont="1" applyBorder="1" applyAlignment="1">
      <alignment vertical="center" wrapText="1"/>
    </xf>
    <xf numFmtId="0" fontId="0" fillId="4" borderId="7" xfId="0" applyFont="1" applyFill="1" applyBorder="1" applyAlignment="1">
      <alignment horizontal="center" vertical="center" wrapText="1"/>
    </xf>
    <xf numFmtId="0" fontId="0" fillId="4" borderId="7" xfId="0" applyFont="1" applyFill="1" applyBorder="1" applyAlignment="1">
      <alignment vertical="center" wrapText="1"/>
    </xf>
    <xf numFmtId="0" fontId="0" fillId="4" borderId="7" xfId="0" applyFill="1" applyBorder="1" applyAlignment="1">
      <alignment vertical="center" wrapText="1"/>
    </xf>
    <xf numFmtId="0" fontId="4" fillId="0" borderId="0" xfId="0" applyFont="1" applyFill="1"/>
    <xf numFmtId="0" fontId="4" fillId="0" borderId="7" xfId="0" applyFont="1" applyFill="1" applyBorder="1" applyAlignment="1">
      <alignment horizontal="center" vertical="center" wrapText="1"/>
    </xf>
    <xf numFmtId="0" fontId="26" fillId="0" borderId="7" xfId="0" applyFont="1" applyFill="1" applyBorder="1" applyAlignment="1">
      <alignment vertical="center" wrapText="1"/>
    </xf>
    <xf numFmtId="0" fontId="0" fillId="0" borderId="7" xfId="0" applyFont="1" applyFill="1" applyBorder="1" applyAlignment="1">
      <alignment horizontal="center" vertical="center" wrapText="1"/>
    </xf>
    <xf numFmtId="0" fontId="12" fillId="0" borderId="7" xfId="0" applyFont="1" applyFill="1" applyBorder="1" applyAlignment="1">
      <alignment vertical="center" wrapText="1"/>
    </xf>
    <xf numFmtId="0" fontId="0" fillId="0" borderId="7" xfId="0" applyFill="1" applyBorder="1" applyAlignment="1">
      <alignment vertical="center" wrapText="1"/>
    </xf>
    <xf numFmtId="0" fontId="46" fillId="0" borderId="0" xfId="5"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vertical="center" wrapText="1"/>
    </xf>
    <xf numFmtId="0" fontId="3" fillId="0" borderId="0" xfId="0" applyFont="1" applyAlignment="1">
      <alignment horizontal="center" vertical="center"/>
    </xf>
    <xf numFmtId="0" fontId="0" fillId="0" borderId="0" xfId="0" applyFont="1" applyAlignment="1">
      <alignment wrapText="1"/>
    </xf>
    <xf numFmtId="0" fontId="0" fillId="0" borderId="0" xfId="0" applyFont="1" applyAlignment="1">
      <alignment horizontal="center"/>
    </xf>
    <xf numFmtId="0" fontId="40" fillId="15" borderId="33" xfId="0" applyFont="1" applyFill="1" applyBorder="1" applyAlignment="1">
      <alignment horizontal="center" vertical="center"/>
    </xf>
    <xf numFmtId="0" fontId="40" fillId="15" borderId="33" xfId="0" applyFont="1" applyFill="1" applyBorder="1" applyAlignment="1">
      <alignment horizontal="center" vertical="center" wrapText="1"/>
    </xf>
    <xf numFmtId="0" fontId="2" fillId="2" borderId="19" xfId="4" applyFont="1" applyFill="1" applyBorder="1" applyAlignment="1">
      <alignment horizontal="left" vertical="center"/>
    </xf>
    <xf numFmtId="0" fontId="2" fillId="2" borderId="19" xfId="4" applyFont="1" applyFill="1" applyBorder="1" applyAlignment="1">
      <alignment vertical="top" wrapText="1"/>
    </xf>
    <xf numFmtId="0" fontId="4" fillId="14" borderId="32" xfId="0" applyFont="1" applyFill="1" applyBorder="1" applyAlignment="1">
      <alignment horizontal="center" vertical="center"/>
    </xf>
    <xf numFmtId="0" fontId="4" fillId="14" borderId="32" xfId="0" applyFont="1" applyFill="1" applyBorder="1" applyAlignment="1">
      <alignment horizontal="left" vertical="center" wrapText="1"/>
    </xf>
    <xf numFmtId="0" fontId="4" fillId="14" borderId="32" xfId="0" applyFont="1" applyFill="1" applyBorder="1" applyAlignment="1">
      <alignment horizontal="left" vertical="center"/>
    </xf>
    <xf numFmtId="0" fontId="0" fillId="14" borderId="7" xfId="0" applyFont="1" applyFill="1" applyBorder="1" applyAlignment="1">
      <alignment horizontal="left" vertical="center"/>
    </xf>
    <xf numFmtId="0" fontId="43" fillId="14" borderId="32" xfId="0" applyFont="1" applyFill="1" applyBorder="1" applyAlignment="1">
      <alignment horizontal="center" vertical="center"/>
    </xf>
    <xf numFmtId="0" fontId="0" fillId="0" borderId="7"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left" vertical="center"/>
    </xf>
    <xf numFmtId="0" fontId="0" fillId="0" borderId="7" xfId="0" applyBorder="1" applyAlignment="1">
      <alignment horizontal="left" vertical="center" wrapText="1"/>
    </xf>
    <xf numFmtId="0" fontId="0" fillId="0" borderId="0" xfId="0" applyFont="1" applyFill="1" applyAlignment="1">
      <alignment horizontal="left" vertical="center"/>
    </xf>
    <xf numFmtId="0" fontId="0" fillId="0" borderId="7" xfId="0" applyFont="1" applyFill="1" applyBorder="1" applyAlignment="1">
      <alignment horizontal="left" vertical="center" wrapText="1"/>
    </xf>
    <xf numFmtId="0" fontId="0" fillId="0" borderId="7" xfId="0" applyFont="1" applyFill="1" applyBorder="1" applyAlignment="1">
      <alignment horizontal="left" vertical="center"/>
    </xf>
    <xf numFmtId="0" fontId="43" fillId="0" borderId="7" xfId="0" applyFont="1" applyFill="1" applyBorder="1" applyAlignment="1">
      <alignment horizontal="center" vertical="center"/>
    </xf>
    <xf numFmtId="0" fontId="0" fillId="0" borderId="7" xfId="0" applyFont="1" applyBorder="1" applyAlignment="1">
      <alignment horizontal="left" vertical="center"/>
    </xf>
    <xf numFmtId="0" fontId="0" fillId="0" borderId="7" xfId="0" applyFont="1" applyBorder="1" applyAlignment="1">
      <alignment horizontal="justify" vertical="center" wrapText="1"/>
    </xf>
    <xf numFmtId="0" fontId="0" fillId="0" borderId="7" xfId="0" applyFont="1" applyBorder="1" applyAlignment="1">
      <alignment horizontal="center" vertical="center"/>
    </xf>
    <xf numFmtId="0" fontId="0" fillId="0" borderId="7" xfId="0" applyFont="1" applyFill="1" applyBorder="1" applyAlignment="1">
      <alignment horizontal="justify" vertical="center" wrapText="1"/>
    </xf>
    <xf numFmtId="0" fontId="4" fillId="0" borderId="7" xfId="0" applyFont="1" applyBorder="1" applyAlignment="1">
      <alignment horizontal="left" vertical="center"/>
    </xf>
    <xf numFmtId="0" fontId="43" fillId="0" borderId="7" xfId="0" applyFont="1" applyBorder="1" applyAlignment="1">
      <alignment horizontal="center" vertical="center"/>
    </xf>
    <xf numFmtId="0" fontId="4" fillId="0" borderId="7" xfId="0" applyFont="1" applyBorder="1" applyAlignment="1">
      <alignment horizontal="justify" vertical="center" wrapText="1"/>
    </xf>
    <xf numFmtId="0" fontId="2" fillId="2" borderId="19" xfId="4" applyFont="1" applyFill="1" applyBorder="1" applyAlignment="1">
      <alignment horizontal="left" vertical="center" wrapText="1"/>
    </xf>
    <xf numFmtId="0" fontId="2" fillId="2" borderId="19" xfId="4" applyFont="1" applyFill="1" applyBorder="1" applyAlignment="1">
      <alignment horizontal="justify" vertical="center" wrapText="1"/>
    </xf>
    <xf numFmtId="0" fontId="5" fillId="2" borderId="19" xfId="4" applyFont="1" applyFill="1" applyBorder="1" applyAlignment="1">
      <alignment horizontal="left" vertical="center" wrapText="1"/>
    </xf>
    <xf numFmtId="0" fontId="2" fillId="2" borderId="19" xfId="4" applyFont="1" applyFill="1" applyBorder="1" applyAlignment="1">
      <alignment horizontal="center" vertical="center" wrapText="1"/>
    </xf>
    <xf numFmtId="0" fontId="4" fillId="14" borderId="32" xfId="0" applyFont="1" applyFill="1" applyBorder="1" applyAlignment="1">
      <alignment horizontal="justify" vertical="center" wrapText="1"/>
    </xf>
    <xf numFmtId="0" fontId="0" fillId="14" borderId="32" xfId="0" applyFont="1" applyFill="1" applyBorder="1" applyAlignment="1">
      <alignment horizontal="left" vertical="center" wrapText="1"/>
    </xf>
    <xf numFmtId="0" fontId="0" fillId="14" borderId="32" xfId="0" applyFont="1" applyFill="1" applyBorder="1" applyAlignment="1">
      <alignment horizontal="left" vertical="center"/>
    </xf>
    <xf numFmtId="0" fontId="0" fillId="14" borderId="32" xfId="0" applyFont="1" applyFill="1" applyBorder="1" applyAlignment="1">
      <alignment horizontal="justify" vertical="center" wrapText="1"/>
    </xf>
    <xf numFmtId="0" fontId="3" fillId="14" borderId="32" xfId="0" applyFont="1" applyFill="1" applyBorder="1" applyAlignment="1">
      <alignment horizontal="center" vertical="center"/>
    </xf>
    <xf numFmtId="0" fontId="4" fillId="0" borderId="0" xfId="0" applyFont="1" applyAlignment="1">
      <alignment horizontal="left" vertical="center" wrapText="1"/>
    </xf>
    <xf numFmtId="0" fontId="0" fillId="0" borderId="0" xfId="0" applyFont="1" applyAlignment="1">
      <alignment horizontal="left" vertical="center" wrapText="1"/>
    </xf>
    <xf numFmtId="0" fontId="0" fillId="0" borderId="7" xfId="0" applyBorder="1"/>
    <xf numFmtId="0" fontId="4" fillId="4" borderId="7" xfId="0" applyFont="1" applyFill="1" applyBorder="1" applyAlignment="1">
      <alignment horizontal="left" vertical="center"/>
    </xf>
    <xf numFmtId="0" fontId="2" fillId="2" borderId="19" xfId="4" applyFont="1" applyFill="1" applyBorder="1" applyAlignment="1">
      <alignment horizontal="justify" vertical="center"/>
    </xf>
    <xf numFmtId="0" fontId="2" fillId="2" borderId="19" xfId="4" applyFont="1" applyFill="1" applyBorder="1" applyAlignment="1">
      <alignment horizontal="center" vertical="center"/>
    </xf>
    <xf numFmtId="0" fontId="4" fillId="0" borderId="32" xfId="0" applyFont="1" applyFill="1" applyBorder="1" applyAlignment="1">
      <alignment horizontal="center" vertical="center"/>
    </xf>
    <xf numFmtId="0" fontId="4" fillId="0" borderId="7" xfId="0" applyFont="1" applyBorder="1" applyAlignment="1">
      <alignment horizontal="justify" vertical="center"/>
    </xf>
    <xf numFmtId="0" fontId="4" fillId="0" borderId="7" xfId="0" applyFont="1" applyFill="1" applyBorder="1" applyAlignment="1">
      <alignment horizontal="justify" vertical="center" wrapText="1"/>
    </xf>
    <xf numFmtId="0" fontId="4" fillId="0" borderId="32" xfId="0" applyFont="1" applyFill="1" applyBorder="1" applyAlignment="1">
      <alignment horizontal="center" vertical="center" wrapText="1"/>
    </xf>
    <xf numFmtId="0" fontId="0" fillId="0" borderId="0" xfId="0" applyAlignment="1">
      <alignment vertical="center" wrapText="1"/>
    </xf>
    <xf numFmtId="0" fontId="49" fillId="15" borderId="7" xfId="0" applyFont="1" applyFill="1" applyBorder="1" applyAlignment="1">
      <alignment horizontal="center" vertical="center"/>
    </xf>
    <xf numFmtId="0" fontId="49" fillId="15" borderId="7" xfId="0" applyFont="1" applyFill="1" applyBorder="1" applyAlignment="1">
      <alignment horizontal="center" vertical="center" wrapText="1"/>
    </xf>
    <xf numFmtId="0" fontId="0" fillId="17" borderId="33" xfId="0" applyFill="1" applyBorder="1" applyAlignment="1">
      <alignment horizontal="center" vertical="center"/>
    </xf>
    <xf numFmtId="0" fontId="0" fillId="17" borderId="7" xfId="0" applyFill="1" applyBorder="1" applyAlignment="1">
      <alignment vertical="center"/>
    </xf>
    <xf numFmtId="0" fontId="0" fillId="17" borderId="7" xfId="0" applyFill="1" applyBorder="1" applyAlignment="1">
      <alignment vertical="center" wrapText="1"/>
    </xf>
    <xf numFmtId="0" fontId="0" fillId="17" borderId="7" xfId="0" applyFill="1" applyBorder="1" applyAlignment="1">
      <alignment horizontal="center" vertical="center" wrapText="1"/>
    </xf>
    <xf numFmtId="0" fontId="0" fillId="17" borderId="7" xfId="0" applyFill="1" applyBorder="1" applyAlignment="1">
      <alignment horizontal="center" vertical="center"/>
    </xf>
    <xf numFmtId="0" fontId="3" fillId="0" borderId="7" xfId="0" applyFont="1" applyBorder="1" applyAlignment="1">
      <alignment horizontal="center" vertical="center"/>
    </xf>
    <xf numFmtId="0" fontId="0" fillId="17" borderId="32" xfId="0" applyFill="1" applyBorder="1" applyAlignment="1">
      <alignment vertical="center"/>
    </xf>
    <xf numFmtId="0" fontId="0" fillId="0" borderId="7" xfId="0" applyBorder="1" applyAlignment="1">
      <alignment vertical="center"/>
    </xf>
    <xf numFmtId="0" fontId="50" fillId="2" borderId="18" xfId="0" applyFont="1" applyFill="1" applyBorder="1" applyAlignment="1">
      <alignment vertical="center"/>
    </xf>
    <xf numFmtId="0" fontId="50" fillId="2" borderId="19" xfId="0" applyFont="1" applyFill="1" applyBorder="1" applyAlignment="1">
      <alignment vertical="center"/>
    </xf>
    <xf numFmtId="0" fontId="50" fillId="2" borderId="19" xfId="0" applyFont="1" applyFill="1" applyBorder="1" applyAlignment="1">
      <alignment vertical="center" wrapText="1"/>
    </xf>
    <xf numFmtId="0" fontId="50" fillId="2" borderId="19" xfId="0" applyFont="1" applyFill="1" applyBorder="1" applyAlignment="1">
      <alignment horizontal="center" vertical="center"/>
    </xf>
    <xf numFmtId="0" fontId="2" fillId="2" borderId="7" xfId="1" applyNumberFormat="1" applyFont="1" applyFill="1" applyBorder="1" applyAlignment="1">
      <alignment vertical="center"/>
    </xf>
    <xf numFmtId="0" fontId="0" fillId="0" borderId="7" xfId="0" applyFill="1" applyBorder="1" applyAlignment="1">
      <alignment vertical="center"/>
    </xf>
    <xf numFmtId="0" fontId="0" fillId="0" borderId="7" xfId="0" applyFill="1" applyBorder="1" applyAlignment="1">
      <alignment horizontal="center" vertical="center" wrapText="1"/>
    </xf>
    <xf numFmtId="0" fontId="0" fillId="4" borderId="7" xfId="0" applyFill="1" applyBorder="1" applyAlignment="1">
      <alignment vertical="center"/>
    </xf>
    <xf numFmtId="0" fontId="0" fillId="4" borderId="7" xfId="0" applyFill="1" applyBorder="1" applyAlignment="1">
      <alignment horizontal="center" vertical="center" wrapText="1"/>
    </xf>
    <xf numFmtId="0" fontId="24" fillId="2" borderId="16" xfId="0" applyFont="1" applyFill="1" applyBorder="1" applyAlignment="1">
      <alignment horizontal="center" vertical="center"/>
    </xf>
    <xf numFmtId="0" fontId="24" fillId="2" borderId="16" xfId="0" applyFont="1" applyFill="1" applyBorder="1" applyAlignment="1">
      <alignment horizontal="center" vertical="center" wrapText="1"/>
    </xf>
    <xf numFmtId="0" fontId="24" fillId="19" borderId="16" xfId="0" applyFont="1" applyFill="1" applyBorder="1" applyAlignment="1">
      <alignment horizontal="center" vertical="center" wrapText="1"/>
    </xf>
    <xf numFmtId="0" fontId="24" fillId="20" borderId="16" xfId="0" applyFont="1" applyFill="1" applyBorder="1" applyAlignment="1">
      <alignment horizontal="center" vertical="center" wrapText="1"/>
    </xf>
    <xf numFmtId="0" fontId="24" fillId="21" borderId="16" xfId="0" applyFont="1" applyFill="1" applyBorder="1" applyAlignment="1">
      <alignment horizontal="center" vertical="center" wrapText="1"/>
    </xf>
    <xf numFmtId="0" fontId="24" fillId="22" borderId="16"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4" fillId="11" borderId="16" xfId="0" applyFont="1" applyFill="1" applyBorder="1" applyAlignment="1">
      <alignment horizontal="center" vertical="center" wrapText="1"/>
    </xf>
    <xf numFmtId="0" fontId="53" fillId="0" borderId="7" xfId="0" applyFont="1" applyBorder="1" applyAlignment="1">
      <alignment vertical="center" wrapText="1"/>
    </xf>
    <xf numFmtId="0" fontId="53" fillId="0" borderId="7" xfId="0" applyFont="1" applyBorder="1" applyAlignment="1">
      <alignment vertical="center"/>
    </xf>
    <xf numFmtId="0" fontId="3" fillId="14" borderId="7" xfId="0" applyFont="1" applyFill="1" applyBorder="1" applyAlignment="1">
      <alignment horizontal="center" vertical="center"/>
    </xf>
    <xf numFmtId="0" fontId="48" fillId="19" borderId="7" xfId="0" applyFont="1" applyFill="1" applyBorder="1" applyAlignment="1">
      <alignment horizontal="center" vertical="center"/>
    </xf>
    <xf numFmtId="0" fontId="5" fillId="20" borderId="7" xfId="0" applyFont="1" applyFill="1" applyBorder="1" applyAlignment="1">
      <alignment horizontal="center" vertical="center"/>
    </xf>
    <xf numFmtId="0" fontId="48" fillId="21" borderId="7" xfId="0" applyFont="1" applyFill="1" applyBorder="1" applyAlignment="1">
      <alignment horizontal="center" vertical="center"/>
    </xf>
    <xf numFmtId="0" fontId="5" fillId="21" borderId="7" xfId="0" applyFont="1" applyFill="1" applyBorder="1" applyAlignment="1">
      <alignment horizontal="center" vertical="center"/>
    </xf>
    <xf numFmtId="0" fontId="5" fillId="22" borderId="7" xfId="0" applyFont="1" applyFill="1" applyBorder="1" applyAlignment="1">
      <alignment horizontal="center" vertical="center"/>
    </xf>
    <xf numFmtId="0" fontId="5" fillId="11" borderId="8" xfId="0" applyFont="1" applyFill="1" applyBorder="1" applyAlignment="1">
      <alignment horizontal="center" vertical="center"/>
    </xf>
    <xf numFmtId="0" fontId="5" fillId="11" borderId="7" xfId="0" applyFont="1" applyFill="1" applyBorder="1" applyAlignment="1">
      <alignment horizontal="center" vertical="center"/>
    </xf>
    <xf numFmtId="0" fontId="0" fillId="19" borderId="7" xfId="0" applyFont="1" applyFill="1" applyBorder="1" applyAlignment="1">
      <alignment horizontal="center" vertical="center"/>
    </xf>
    <xf numFmtId="0" fontId="0" fillId="21" borderId="7" xfId="0" applyFont="1" applyFill="1" applyBorder="1" applyAlignment="1">
      <alignment horizontal="center" vertical="center"/>
    </xf>
    <xf numFmtId="0" fontId="53" fillId="23" borderId="7" xfId="0" applyFont="1" applyFill="1" applyBorder="1" applyAlignment="1">
      <alignment vertical="center" wrapText="1"/>
    </xf>
    <xf numFmtId="0" fontId="0" fillId="24" borderId="7" xfId="0" applyFont="1" applyFill="1" applyBorder="1" applyAlignment="1">
      <alignment horizontal="center" vertical="center"/>
    </xf>
    <xf numFmtId="0" fontId="0" fillId="25" borderId="7" xfId="0" applyFont="1" applyFill="1" applyBorder="1" applyAlignment="1">
      <alignment horizontal="center" vertical="center"/>
    </xf>
    <xf numFmtId="0" fontId="48" fillId="25" borderId="7" xfId="0" applyFont="1" applyFill="1" applyBorder="1" applyAlignment="1">
      <alignment horizontal="center" vertical="center"/>
    </xf>
    <xf numFmtId="0" fontId="5" fillId="26" borderId="7" xfId="0" applyFont="1" applyFill="1" applyBorder="1" applyAlignment="1">
      <alignment horizontal="center" vertical="center"/>
    </xf>
    <xf numFmtId="0" fontId="0" fillId="27" borderId="7" xfId="0" applyFont="1" applyFill="1" applyBorder="1" applyAlignment="1">
      <alignment horizontal="center" vertical="center"/>
    </xf>
    <xf numFmtId="0" fontId="5" fillId="28" borderId="7" xfId="0" applyFont="1" applyFill="1" applyBorder="1" applyAlignment="1">
      <alignment horizontal="center" vertical="center"/>
    </xf>
    <xf numFmtId="0" fontId="5" fillId="29" borderId="7" xfId="0" applyFont="1" applyFill="1" applyBorder="1" applyAlignment="1">
      <alignment horizontal="center" vertical="center"/>
    </xf>
    <xf numFmtId="0" fontId="48" fillId="0" borderId="7" xfId="0" applyFont="1" applyBorder="1" applyAlignment="1">
      <alignment vertical="center" wrapText="1"/>
    </xf>
    <xf numFmtId="0" fontId="53" fillId="13" borderId="7" xfId="0" applyFont="1" applyFill="1" applyBorder="1" applyAlignment="1">
      <alignment vertical="center" wrapText="1"/>
    </xf>
    <xf numFmtId="0" fontId="3" fillId="13" borderId="7" xfId="0" applyFont="1" applyFill="1" applyBorder="1" applyAlignment="1">
      <alignment horizontal="center" vertical="center"/>
    </xf>
    <xf numFmtId="0" fontId="53" fillId="13" borderId="7" xfId="0" applyFont="1" applyFill="1" applyBorder="1" applyAlignment="1">
      <alignment horizontal="center" vertical="center"/>
    </xf>
    <xf numFmtId="0" fontId="0" fillId="13" borderId="7" xfId="0" applyFont="1" applyFill="1" applyBorder="1" applyAlignment="1">
      <alignment horizontal="center" vertical="center"/>
    </xf>
    <xf numFmtId="0" fontId="5" fillId="27" borderId="7" xfId="0" applyFont="1" applyFill="1" applyBorder="1" applyAlignment="1">
      <alignment horizontal="center" vertical="center"/>
    </xf>
    <xf numFmtId="0" fontId="5" fillId="29" borderId="8" xfId="0" applyFont="1" applyFill="1" applyBorder="1" applyAlignment="1">
      <alignment horizontal="center" vertical="center"/>
    </xf>
    <xf numFmtId="0" fontId="48" fillId="0" borderId="7" xfId="0" applyFont="1" applyBorder="1" applyAlignment="1">
      <alignment vertical="center"/>
    </xf>
    <xf numFmtId="0" fontId="53" fillId="0" borderId="7" xfId="0" applyFont="1" applyFill="1" applyBorder="1" applyAlignment="1">
      <alignment vertical="center"/>
    </xf>
    <xf numFmtId="0" fontId="53" fillId="13" borderId="7" xfId="0" applyFont="1" applyFill="1" applyBorder="1" applyAlignment="1">
      <alignment vertical="center"/>
    </xf>
    <xf numFmtId="0" fontId="54" fillId="13" borderId="7" xfId="0" applyFont="1" applyFill="1" applyBorder="1" applyAlignment="1">
      <alignment horizontal="center" vertical="center"/>
    </xf>
    <xf numFmtId="0" fontId="5" fillId="30" borderId="7" xfId="0" applyFont="1" applyFill="1" applyBorder="1" applyAlignment="1">
      <alignment horizontal="center" vertical="center"/>
    </xf>
    <xf numFmtId="0" fontId="48" fillId="0" borderId="7" xfId="0" applyFont="1" applyFill="1" applyBorder="1" applyAlignment="1">
      <alignment vertical="center"/>
    </xf>
    <xf numFmtId="0" fontId="0" fillId="0" borderId="7" xfId="0" applyFont="1" applyBorder="1" applyAlignment="1">
      <alignment vertical="center"/>
    </xf>
    <xf numFmtId="0" fontId="0" fillId="13" borderId="7" xfId="0" applyFont="1" applyFill="1" applyBorder="1" applyAlignment="1">
      <alignment vertical="center"/>
    </xf>
    <xf numFmtId="0" fontId="0" fillId="0" borderId="10" xfId="0" applyFont="1" applyBorder="1" applyAlignment="1">
      <alignment vertical="center"/>
    </xf>
    <xf numFmtId="0" fontId="53" fillId="0" borderId="10" xfId="0" applyFont="1" applyBorder="1" applyAlignment="1">
      <alignment vertical="center" wrapText="1"/>
    </xf>
    <xf numFmtId="0" fontId="5" fillId="11" borderId="11" xfId="0" applyFont="1" applyFill="1" applyBorder="1" applyAlignment="1">
      <alignment horizontal="center" vertical="center"/>
    </xf>
    <xf numFmtId="0" fontId="55" fillId="15" borderId="15" xfId="0" applyFont="1" applyFill="1" applyBorder="1" applyAlignment="1">
      <alignment horizontal="center" vertical="center" wrapText="1"/>
    </xf>
    <xf numFmtId="0" fontId="55" fillId="15" borderId="16" xfId="0" applyFont="1" applyFill="1" applyBorder="1" applyAlignment="1">
      <alignment horizontal="center" vertical="center" wrapText="1"/>
    </xf>
    <xf numFmtId="0" fontId="55" fillId="15" borderId="16" xfId="0" applyFont="1" applyFill="1" applyBorder="1" applyAlignment="1">
      <alignment horizontal="center" vertical="center"/>
    </xf>
    <xf numFmtId="0" fontId="0" fillId="17" borderId="6" xfId="0" applyFill="1" applyBorder="1" applyAlignment="1">
      <alignment horizontal="center" vertical="center"/>
    </xf>
    <xf numFmtId="0" fontId="0" fillId="0" borderId="6" xfId="0" applyBorder="1" applyAlignment="1">
      <alignment horizontal="center" vertical="center"/>
    </xf>
    <xf numFmtId="0" fontId="0" fillId="0" borderId="7" xfId="0" applyFill="1" applyBorder="1" applyAlignment="1">
      <alignment horizontal="center" vertical="center"/>
    </xf>
    <xf numFmtId="0" fontId="3" fillId="0" borderId="8"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Border="1" applyAlignment="1">
      <alignment horizontal="center" vertical="center"/>
    </xf>
    <xf numFmtId="0" fontId="0" fillId="0" borderId="10" xfId="0" applyFill="1" applyBorder="1" applyAlignment="1">
      <alignment horizontal="center" vertical="center"/>
    </xf>
    <xf numFmtId="0" fontId="0" fillId="0" borderId="10" xfId="0" applyBorder="1" applyAlignment="1">
      <alignment horizontal="center" vertical="center"/>
    </xf>
    <xf numFmtId="0" fontId="53" fillId="0" borderId="7" xfId="0" applyFont="1" applyBorder="1" applyAlignment="1">
      <alignment horizontal="left" vertical="center" wrapText="1"/>
    </xf>
    <xf numFmtId="0" fontId="24" fillId="2" borderId="15" xfId="0" applyFont="1" applyFill="1" applyBorder="1" applyAlignment="1">
      <alignment horizontal="center" vertical="center"/>
    </xf>
    <xf numFmtId="0" fontId="0" fillId="0" borderId="6" xfId="0" applyFont="1" applyBorder="1" applyAlignment="1">
      <alignment horizontal="center" vertical="center"/>
    </xf>
    <xf numFmtId="0" fontId="0" fillId="23" borderId="6" xfId="0" applyFont="1" applyFill="1" applyBorder="1" applyAlignment="1">
      <alignment horizontal="center" vertical="center"/>
    </xf>
    <xf numFmtId="0" fontId="0" fillId="23" borderId="7" xfId="0" applyFont="1" applyFill="1" applyBorder="1" applyAlignment="1">
      <alignment horizontal="center" vertical="center"/>
    </xf>
    <xf numFmtId="0" fontId="5" fillId="13"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Border="1" applyAlignment="1">
      <alignment horizontal="center" vertical="center"/>
    </xf>
    <xf numFmtId="0" fontId="5" fillId="13" borderId="6" xfId="0" applyFont="1" applyFill="1" applyBorder="1" applyAlignment="1">
      <alignment horizontal="left" vertical="center"/>
    </xf>
    <xf numFmtId="0" fontId="0" fillId="0" borderId="0" xfId="0" applyAlignment="1">
      <alignment horizontal="left" vertical="center"/>
    </xf>
    <xf numFmtId="0" fontId="53" fillId="0" borderId="7" xfId="0" applyFont="1" applyBorder="1" applyAlignment="1">
      <alignment horizontal="left" vertical="center"/>
    </xf>
    <xf numFmtId="0" fontId="53" fillId="23" borderId="7" xfId="0" applyFont="1" applyFill="1" applyBorder="1" applyAlignment="1">
      <alignment horizontal="left" vertical="center" wrapText="1"/>
    </xf>
    <xf numFmtId="0" fontId="53" fillId="13" borderId="7"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0" fillId="13" borderId="7" xfId="0" applyFont="1" applyFill="1" applyBorder="1" applyAlignment="1">
      <alignment horizontal="left" vertical="center"/>
    </xf>
    <xf numFmtId="0" fontId="0" fillId="0" borderId="10" xfId="0" applyFont="1" applyBorder="1" applyAlignment="1">
      <alignment horizontal="left" vertical="center"/>
    </xf>
    <xf numFmtId="0" fontId="4" fillId="0" borderId="7" xfId="0" applyFont="1" applyFill="1" applyBorder="1" applyAlignment="1">
      <alignment horizontal="center" vertical="center"/>
    </xf>
    <xf numFmtId="0" fontId="2" fillId="2" borderId="19" xfId="4" applyFont="1" applyFill="1" applyBorder="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4" fillId="0" borderId="7" xfId="0" applyFont="1" applyFill="1" applyBorder="1" applyAlignment="1">
      <alignment horizontal="left" wrapText="1"/>
    </xf>
    <xf numFmtId="0" fontId="0" fillId="0" borderId="0" xfId="0" applyFont="1" applyAlignment="1">
      <alignment horizontal="center" vertical="center"/>
    </xf>
    <xf numFmtId="0" fontId="6" fillId="31" borderId="33"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0" fillId="0" borderId="0" xfId="0" applyFill="1" applyAlignment="1">
      <alignment vertical="center"/>
    </xf>
    <xf numFmtId="0" fontId="27" fillId="0" borderId="0" xfId="2" applyAlignment="1">
      <alignment vertical="center"/>
    </xf>
    <xf numFmtId="0" fontId="8" fillId="0" borderId="51" xfId="0" applyFont="1" applyBorder="1" applyAlignment="1">
      <alignment horizontal="center" vertical="center"/>
    </xf>
    <xf numFmtId="0" fontId="13" fillId="4" borderId="33" xfId="0" applyFont="1" applyFill="1" applyBorder="1" applyAlignment="1">
      <alignment horizontal="center" vertical="center"/>
    </xf>
    <xf numFmtId="3" fontId="16" fillId="5" borderId="49" xfId="0" applyNumberFormat="1" applyFont="1" applyFill="1" applyBorder="1" applyAlignment="1">
      <alignment horizontal="center" vertical="center"/>
    </xf>
    <xf numFmtId="0" fontId="16" fillId="5" borderId="57" xfId="0" applyFont="1" applyFill="1" applyBorder="1" applyAlignment="1">
      <alignment horizontal="center" vertical="center"/>
    </xf>
    <xf numFmtId="0" fontId="3" fillId="0" borderId="3" xfId="0" applyFont="1" applyBorder="1"/>
    <xf numFmtId="9" fontId="0" fillId="0" borderId="5" xfId="0" applyNumberFormat="1" applyBorder="1"/>
    <xf numFmtId="3" fontId="3" fillId="0" borderId="7" xfId="0" applyNumberFormat="1" applyFont="1" applyBorder="1" applyAlignment="1">
      <alignment horizontal="center" vertical="center"/>
    </xf>
    <xf numFmtId="0" fontId="5" fillId="13" borderId="7" xfId="0" applyFont="1" applyFill="1" applyBorder="1" applyAlignment="1">
      <alignment horizontal="center" vertical="center"/>
    </xf>
    <xf numFmtId="0" fontId="5" fillId="22" borderId="7" xfId="0" applyFont="1" applyFill="1" applyBorder="1" applyAlignment="1">
      <alignment horizontal="center" vertical="center" wrapText="1"/>
    </xf>
    <xf numFmtId="0" fontId="5" fillId="19" borderId="7" xfId="0" applyFont="1" applyFill="1" applyBorder="1" applyAlignment="1">
      <alignment horizontal="center" vertical="center"/>
    </xf>
    <xf numFmtId="0" fontId="4" fillId="0" borderId="58" xfId="0" applyFont="1" applyBorder="1" applyAlignment="1">
      <alignment horizontal="center" vertical="center"/>
    </xf>
    <xf numFmtId="0" fontId="55" fillId="15" borderId="15" xfId="0" applyFont="1" applyFill="1" applyBorder="1" applyAlignment="1">
      <alignment horizontal="center" vertical="center"/>
    </xf>
    <xf numFmtId="0" fontId="4" fillId="32" borderId="7" xfId="0" applyFont="1" applyFill="1" applyBorder="1"/>
    <xf numFmtId="9" fontId="21" fillId="0" borderId="20" xfId="1" applyFont="1" applyBorder="1" applyAlignment="1">
      <alignment horizontal="center"/>
    </xf>
    <xf numFmtId="0" fontId="0" fillId="0" borderId="54" xfId="0" applyBorder="1" applyAlignment="1">
      <alignment horizontal="left"/>
    </xf>
    <xf numFmtId="0" fontId="2" fillId="2" borderId="37" xfId="0" applyFont="1" applyFill="1" applyBorder="1" applyAlignment="1">
      <alignment horizontal="center"/>
    </xf>
    <xf numFmtId="0" fontId="0" fillId="0" borderId="38" xfId="0" applyBorder="1" applyAlignment="1">
      <alignment horizontal="left"/>
    </xf>
    <xf numFmtId="0" fontId="0" fillId="0" borderId="35" xfId="0" applyBorder="1" applyAlignment="1">
      <alignment horizontal="left"/>
    </xf>
    <xf numFmtId="0" fontId="2" fillId="2" borderId="37" xfId="0" applyFont="1" applyFill="1" applyBorder="1" applyAlignment="1">
      <alignment horizontal="left"/>
    </xf>
    <xf numFmtId="0" fontId="0" fillId="0" borderId="7" xfId="0" applyBorder="1" applyAlignment="1">
      <alignment horizontal="center" vertical="center"/>
    </xf>
    <xf numFmtId="0" fontId="0" fillId="0" borderId="7" xfId="0" applyFont="1" applyBorder="1" applyAlignment="1">
      <alignment horizontal="center" vertical="center" wrapText="1"/>
    </xf>
    <xf numFmtId="0" fontId="0" fillId="0" borderId="7" xfId="0" applyBorder="1" applyAlignment="1">
      <alignment horizontal="center" vertical="center"/>
    </xf>
    <xf numFmtId="0" fontId="0" fillId="0" borderId="0" xfId="0" applyFont="1" applyFill="1" applyAlignment="1">
      <alignment horizontal="center"/>
    </xf>
    <xf numFmtId="0" fontId="0" fillId="0" borderId="0" xfId="0" applyFont="1" applyFill="1" applyAlignment="1">
      <alignment horizontal="center" vertical="center"/>
    </xf>
    <xf numFmtId="0" fontId="4" fillId="0" borderId="0" xfId="0" applyFont="1" applyAlignment="1">
      <alignment horizontal="center" vertical="center"/>
    </xf>
    <xf numFmtId="0" fontId="0" fillId="4" borderId="0" xfId="0" applyFont="1" applyFill="1" applyAlignment="1">
      <alignment horizontal="center" vertical="center"/>
    </xf>
    <xf numFmtId="0" fontId="0"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0" fillId="0" borderId="7" xfId="0" applyBorder="1" applyAlignment="1">
      <alignment horizontal="center" vertical="center" wrapText="1"/>
    </xf>
    <xf numFmtId="0" fontId="32" fillId="0" borderId="7" xfId="3" applyBorder="1" applyAlignment="1" applyProtection="1">
      <alignment horizontal="center" vertical="center" wrapText="1"/>
      <protection locked="0"/>
    </xf>
    <xf numFmtId="0" fontId="12" fillId="0" borderId="7" xfId="0" applyFont="1" applyBorder="1" applyAlignment="1" applyProtection="1">
      <alignment vertical="center" wrapText="1"/>
      <protection locked="0"/>
    </xf>
    <xf numFmtId="0" fontId="12" fillId="0" borderId="7" xfId="0" applyFont="1" applyBorder="1" applyAlignment="1" applyProtection="1">
      <alignment horizontal="center" vertical="center" wrapText="1"/>
      <protection locked="0"/>
    </xf>
    <xf numFmtId="0" fontId="32" fillId="0" borderId="7" xfId="3" applyBorder="1" applyAlignment="1" applyProtection="1">
      <alignment vertical="center" wrapText="1"/>
      <protection locked="0"/>
    </xf>
    <xf numFmtId="0" fontId="0" fillId="0" borderId="7" xfId="0"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0" fillId="0" borderId="7" xfId="0" applyBorder="1" applyAlignment="1">
      <alignment horizontal="center" vertical="justify" wrapText="1"/>
    </xf>
    <xf numFmtId="9" fontId="0" fillId="34" borderId="7" xfId="1" applyFont="1" applyFill="1" applyBorder="1" applyAlignment="1">
      <alignment horizontal="center" vertical="center"/>
    </xf>
    <xf numFmtId="0" fontId="0" fillId="0" borderId="7" xfId="0" applyFont="1" applyFill="1" applyBorder="1" applyAlignment="1">
      <alignment horizontal="left" vertical="center"/>
    </xf>
    <xf numFmtId="0" fontId="0" fillId="0" borderId="7" xfId="0" applyFont="1" applyFill="1" applyBorder="1" applyAlignment="1">
      <alignment horizontal="left" vertical="center" wrapText="1"/>
    </xf>
    <xf numFmtId="0" fontId="0" fillId="0" borderId="7" xfId="0" applyFont="1" applyFill="1" applyBorder="1" applyAlignment="1" applyProtection="1">
      <alignment vertical="center" wrapText="1"/>
      <protection locked="0"/>
    </xf>
    <xf numFmtId="0" fontId="0" fillId="0" borderId="7" xfId="0" applyFont="1" applyBorder="1" applyAlignment="1">
      <alignment horizontal="center" vertical="center" wrapText="1"/>
    </xf>
    <xf numFmtId="0" fontId="0" fillId="4" borderId="7" xfId="0" applyFont="1" applyFill="1" applyBorder="1" applyAlignment="1">
      <alignment horizontal="left" vertical="center" wrapText="1"/>
    </xf>
    <xf numFmtId="0" fontId="0" fillId="0" borderId="7" xfId="0" applyFont="1" applyBorder="1" applyAlignment="1" applyProtection="1">
      <alignment horizontal="center" vertical="center" wrapText="1"/>
      <protection locked="0"/>
    </xf>
    <xf numFmtId="0" fontId="48" fillId="0" borderId="7" xfId="0" applyFont="1" applyFill="1" applyBorder="1" applyAlignment="1" applyProtection="1">
      <alignment horizontal="justify" vertical="center" wrapText="1"/>
      <protection locked="0"/>
    </xf>
    <xf numFmtId="0" fontId="0" fillId="0" borderId="7" xfId="0" applyFont="1" applyBorder="1" applyAlignment="1" applyProtection="1">
      <alignment horizontal="left" vertical="center" wrapText="1"/>
      <protection locked="0"/>
    </xf>
    <xf numFmtId="0" fontId="0" fillId="0" borderId="7" xfId="0" applyFont="1" applyFill="1" applyBorder="1" applyAlignment="1" applyProtection="1">
      <alignment horizontal="justify" vertical="center" wrapText="1"/>
      <protection locked="0"/>
    </xf>
    <xf numFmtId="0" fontId="2" fillId="35" borderId="19" xfId="4" applyFont="1" applyFill="1" applyBorder="1" applyAlignment="1">
      <alignment horizontal="left" vertical="center" wrapText="1"/>
    </xf>
    <xf numFmtId="0" fontId="2" fillId="35" borderId="19" xfId="4" applyFont="1" applyFill="1" applyBorder="1" applyAlignment="1">
      <alignment horizontal="center" vertical="center" wrapText="1"/>
    </xf>
    <xf numFmtId="0" fontId="5" fillId="35" borderId="19" xfId="4" applyFont="1" applyFill="1" applyBorder="1" applyAlignment="1">
      <alignment horizontal="left" vertical="center" wrapText="1"/>
    </xf>
    <xf numFmtId="0" fontId="5" fillId="35" borderId="19" xfId="4" applyFont="1" applyFill="1" applyBorder="1" applyAlignment="1">
      <alignment horizontal="justify" vertical="center" wrapText="1"/>
    </xf>
    <xf numFmtId="0" fontId="0" fillId="0" borderId="20" xfId="0" applyFont="1" applyFill="1" applyBorder="1" applyAlignment="1" applyProtection="1">
      <alignment vertical="center" wrapText="1"/>
      <protection locked="0"/>
    </xf>
    <xf numFmtId="0" fontId="2" fillId="35" borderId="19" xfId="4" applyFont="1" applyFill="1" applyBorder="1" applyAlignment="1">
      <alignment horizontal="center" vertical="center"/>
    </xf>
    <xf numFmtId="0" fontId="0" fillId="0" borderId="7" xfId="0" applyFont="1" applyFill="1" applyBorder="1" applyAlignment="1" applyProtection="1">
      <alignment horizontal="left" vertical="center" wrapText="1"/>
      <protection locked="0"/>
    </xf>
    <xf numFmtId="0" fontId="6" fillId="11" borderId="33" xfId="0" applyFont="1" applyFill="1" applyBorder="1" applyAlignment="1">
      <alignment horizontal="center" vertical="center" wrapText="1"/>
    </xf>
    <xf numFmtId="0" fontId="40" fillId="35" borderId="19" xfId="4" applyFont="1" applyFill="1" applyBorder="1" applyAlignment="1">
      <alignment horizontal="center" vertical="top" wrapText="1"/>
    </xf>
    <xf numFmtId="0" fontId="6" fillId="7" borderId="33" xfId="0" applyFont="1" applyFill="1" applyBorder="1" applyAlignment="1">
      <alignment horizontal="center" vertical="center" wrapText="1"/>
    </xf>
    <xf numFmtId="0" fontId="40" fillId="35" borderId="19" xfId="4" applyFont="1" applyFill="1" applyBorder="1" applyAlignment="1">
      <alignment vertical="center" wrapText="1"/>
    </xf>
    <xf numFmtId="0" fontId="49" fillId="36" borderId="7" xfId="0" applyFont="1" applyFill="1" applyBorder="1" applyAlignment="1">
      <alignment horizontal="center" vertical="center" wrapText="1"/>
    </xf>
    <xf numFmtId="0" fontId="0" fillId="17" borderId="7" xfId="0" applyFill="1" applyBorder="1" applyAlignment="1" applyProtection="1">
      <alignment horizontal="center" vertical="center"/>
      <protection locked="0"/>
    </xf>
    <xf numFmtId="1" fontId="50" fillId="36" borderId="20" xfId="0" applyNumberFormat="1" applyFont="1" applyFill="1" applyBorder="1" applyAlignment="1">
      <alignment horizontal="center" vertical="center"/>
    </xf>
    <xf numFmtId="0" fontId="50" fillId="36" borderId="20" xfId="0" applyFont="1" applyFill="1" applyBorder="1" applyAlignment="1">
      <alignment horizontal="center" vertical="center"/>
    </xf>
    <xf numFmtId="0" fontId="55" fillId="35" borderId="17" xfId="0" applyFont="1" applyFill="1" applyBorder="1" applyAlignment="1">
      <alignment horizontal="center" vertical="center"/>
    </xf>
    <xf numFmtId="0" fontId="0" fillId="17" borderId="8" xfId="0" applyFill="1" applyBorder="1" applyAlignment="1" applyProtection="1">
      <alignment horizontal="center" vertical="center"/>
      <protection locked="0"/>
    </xf>
    <xf numFmtId="0" fontId="14" fillId="0" borderId="58" xfId="0" applyFont="1" applyBorder="1" applyAlignment="1">
      <alignment horizontal="left" vertical="center"/>
    </xf>
    <xf numFmtId="0" fontId="0" fillId="4" borderId="7" xfId="0" applyFont="1" applyFill="1" applyBorder="1" applyAlignment="1">
      <alignment horizontal="left" vertical="center" wrapText="1"/>
    </xf>
    <xf numFmtId="0" fontId="0" fillId="0" borderId="7" xfId="0" applyFont="1" applyBorder="1" applyAlignment="1">
      <alignment horizontal="center" vertical="center" wrapText="1"/>
    </xf>
    <xf numFmtId="0" fontId="0" fillId="4" borderId="7" xfId="0" applyFont="1" applyFill="1" applyBorder="1" applyAlignment="1" applyProtection="1">
      <alignment vertical="center" wrapText="1"/>
      <protection locked="0"/>
    </xf>
    <xf numFmtId="0" fontId="13" fillId="4" borderId="7" xfId="5" applyFont="1" applyFill="1" applyBorder="1" applyAlignment="1">
      <alignment vertical="center" wrapText="1"/>
    </xf>
    <xf numFmtId="0" fontId="4" fillId="4" borderId="7" xfId="0" applyFont="1" applyFill="1" applyBorder="1" applyAlignment="1">
      <alignment vertical="center" wrapText="1"/>
    </xf>
    <xf numFmtId="0" fontId="4" fillId="4" borderId="0" xfId="0" applyFont="1" applyFill="1"/>
    <xf numFmtId="0" fontId="4" fillId="4" borderId="0" xfId="0" applyFont="1" applyFill="1" applyAlignment="1">
      <alignment horizontal="center" vertical="center"/>
    </xf>
    <xf numFmtId="0" fontId="0" fillId="4" borderId="7" xfId="0" applyFill="1" applyBorder="1" applyAlignment="1">
      <alignment horizontal="left" vertical="center" wrapText="1"/>
    </xf>
    <xf numFmtId="0" fontId="0" fillId="4" borderId="7" xfId="0" applyFont="1" applyFill="1" applyBorder="1" applyAlignment="1">
      <alignment horizontal="justify" vertical="center" wrapText="1"/>
    </xf>
    <xf numFmtId="0" fontId="0" fillId="4" borderId="7" xfId="0" applyFont="1" applyFill="1" applyBorder="1" applyAlignment="1" applyProtection="1">
      <alignment horizontal="justify" vertical="center" wrapText="1"/>
      <protection locked="0"/>
    </xf>
    <xf numFmtId="0" fontId="0" fillId="4" borderId="7" xfId="0" applyFont="1" applyFill="1" applyBorder="1" applyAlignment="1" applyProtection="1">
      <alignment horizontal="left" vertical="center" wrapText="1"/>
      <protection locked="0"/>
    </xf>
    <xf numFmtId="0" fontId="0" fillId="4" borderId="7" xfId="0" applyFont="1" applyFill="1" applyBorder="1" applyAlignment="1" applyProtection="1">
      <alignment horizontal="center" vertical="center" wrapText="1"/>
      <protection locked="0"/>
    </xf>
    <xf numFmtId="0" fontId="0" fillId="4" borderId="0" xfId="0" applyFill="1" applyAlignment="1">
      <alignment horizontal="center"/>
    </xf>
    <xf numFmtId="0" fontId="0" fillId="4" borderId="0" xfId="0" applyFont="1" applyFill="1" applyAlignment="1">
      <alignment horizontal="left" vertical="center" wrapText="1"/>
    </xf>
    <xf numFmtId="0" fontId="0" fillId="4" borderId="7" xfId="0" applyFont="1" applyFill="1" applyBorder="1" applyAlignment="1">
      <alignment horizontal="left" vertical="center"/>
    </xf>
    <xf numFmtId="0" fontId="0" fillId="4" borderId="7" xfId="0" applyFill="1" applyBorder="1" applyAlignment="1" applyProtection="1">
      <alignment vertical="center" wrapText="1"/>
      <protection locked="0"/>
    </xf>
    <xf numFmtId="0" fontId="0" fillId="4" borderId="20" xfId="0" applyFill="1" applyBorder="1" applyAlignment="1" applyProtection="1">
      <alignment vertical="center"/>
      <protection locked="0"/>
    </xf>
    <xf numFmtId="0" fontId="0" fillId="4" borderId="31" xfId="0" applyFont="1" applyFill="1" applyBorder="1" applyAlignment="1" applyProtection="1">
      <alignment horizontal="justify" vertical="center" wrapText="1"/>
      <protection locked="0"/>
    </xf>
    <xf numFmtId="0" fontId="0" fillId="4" borderId="7" xfId="0" applyFill="1" applyBorder="1" applyAlignment="1" applyProtection="1">
      <alignment horizontal="center" vertical="center"/>
      <protection locked="0"/>
    </xf>
    <xf numFmtId="0" fontId="0" fillId="17" borderId="7" xfId="0" applyFont="1" applyFill="1" applyBorder="1" applyAlignment="1">
      <alignment horizontal="center" vertical="center" wrapText="1"/>
    </xf>
    <xf numFmtId="0" fontId="32" fillId="0" borderId="7" xfId="3" applyBorder="1" applyAlignment="1" applyProtection="1">
      <alignment horizontal="center" vertical="center" wrapText="1"/>
      <protection locked="0"/>
    </xf>
    <xf numFmtId="0" fontId="32" fillId="0" borderId="7" xfId="3" applyBorder="1" applyAlignment="1" applyProtection="1">
      <alignment horizontal="center" vertical="top" wrapText="1"/>
      <protection locked="0"/>
    </xf>
    <xf numFmtId="0" fontId="32" fillId="0" borderId="7" xfId="3"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59" xfId="0" applyFont="1" applyFill="1" applyBorder="1" applyAlignment="1">
      <alignment horizontal="center" vertical="center" wrapText="1"/>
    </xf>
    <xf numFmtId="9" fontId="21" fillId="0" borderId="18" xfId="1" applyNumberFormat="1" applyFont="1" applyBorder="1" applyAlignment="1">
      <alignment horizontal="center"/>
    </xf>
    <xf numFmtId="9" fontId="21" fillId="0" borderId="59" xfId="1" applyNumberFormat="1" applyFont="1" applyBorder="1" applyAlignment="1">
      <alignment horizont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9" fontId="10" fillId="2" borderId="16" xfId="0" applyNumberFormat="1" applyFont="1" applyFill="1" applyBorder="1" applyAlignment="1">
      <alignment horizontal="center" vertical="center" wrapText="1"/>
    </xf>
    <xf numFmtId="9" fontId="10" fillId="2" borderId="1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0" borderId="7"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17" fontId="0" fillId="0" borderId="7" xfId="0" applyNumberFormat="1"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2" fillId="0" borderId="7" xfId="0" applyFont="1" applyBorder="1" applyAlignment="1">
      <alignment horizontal="center" vertical="center" wrapText="1"/>
    </xf>
    <xf numFmtId="0" fontId="12" fillId="0" borderId="33" xfId="0" applyFont="1" applyBorder="1" applyAlignment="1">
      <alignment horizontal="center" vertical="center"/>
    </xf>
    <xf numFmtId="0" fontId="15" fillId="5" borderId="48" xfId="0" applyFont="1" applyFill="1" applyBorder="1" applyAlignment="1">
      <alignment horizontal="center" vertical="center"/>
    </xf>
    <xf numFmtId="0" fontId="15" fillId="5" borderId="49"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6" xfId="0" applyFont="1" applyFill="1" applyBorder="1" applyAlignment="1">
      <alignment horizontal="center" vertical="center"/>
    </xf>
    <xf numFmtId="9" fontId="18" fillId="2" borderId="21"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9" fontId="18" fillId="2" borderId="23" xfId="0" applyNumberFormat="1"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5" xfId="0" applyFont="1" applyFill="1" applyBorder="1" applyAlignment="1">
      <alignment horizontal="center" vertical="center" wrapText="1"/>
    </xf>
    <xf numFmtId="9" fontId="19" fillId="2" borderId="26" xfId="0" applyNumberFormat="1" applyFont="1" applyFill="1" applyBorder="1" applyAlignment="1">
      <alignment horizontal="center" vertical="center" wrapText="1"/>
    </xf>
    <xf numFmtId="9" fontId="19" fillId="2" borderId="27" xfId="0" applyNumberFormat="1" applyFont="1" applyFill="1" applyBorder="1" applyAlignment="1">
      <alignment horizontal="center" vertical="center" wrapText="1"/>
    </xf>
    <xf numFmtId="9" fontId="20" fillId="3" borderId="26" xfId="0" applyNumberFormat="1" applyFont="1" applyFill="1" applyBorder="1" applyAlignment="1">
      <alignment horizontal="center" vertical="center" wrapText="1"/>
    </xf>
    <xf numFmtId="9" fontId="20" fillId="3" borderId="60" xfId="0" applyNumberFormat="1" applyFont="1" applyFill="1" applyBorder="1" applyAlignment="1">
      <alignment horizontal="center" vertic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4" fillId="9" borderId="31" xfId="0" applyFont="1" applyFill="1" applyBorder="1" applyAlignment="1">
      <alignment horizontal="center" vertical="center" wrapText="1"/>
    </xf>
    <xf numFmtId="0" fontId="24" fillId="9" borderId="32" xfId="0" applyFont="1" applyFill="1" applyBorder="1" applyAlignment="1">
      <alignment horizontal="center" vertical="center" wrapText="1"/>
    </xf>
    <xf numFmtId="0" fontId="24" fillId="6" borderId="0" xfId="0" applyFont="1" applyFill="1" applyBorder="1" applyAlignment="1">
      <alignment horizontal="center" wrapText="1"/>
    </xf>
    <xf numFmtId="0" fontId="24" fillId="6" borderId="28" xfId="0" applyFont="1" applyFill="1" applyBorder="1" applyAlignment="1">
      <alignment horizontal="center" wrapText="1"/>
    </xf>
    <xf numFmtId="0" fontId="4" fillId="0" borderId="29" xfId="0" applyFont="1" applyBorder="1" applyAlignment="1">
      <alignment horizontal="center" vertical="center" textRotation="90" wrapText="1"/>
    </xf>
    <xf numFmtId="0" fontId="24" fillId="7" borderId="18" xfId="0" applyFont="1" applyFill="1" applyBorder="1" applyAlignment="1">
      <alignment horizontal="center" vertical="center" wrapText="1"/>
    </xf>
    <xf numFmtId="0" fontId="8" fillId="0" borderId="7"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0" xfId="0" applyFont="1" applyBorder="1" applyAlignment="1">
      <alignment horizontal="center" vertical="center" wrapText="1"/>
    </xf>
    <xf numFmtId="0" fontId="24" fillId="8" borderId="31" xfId="0" applyFont="1" applyFill="1" applyBorder="1" applyAlignment="1">
      <alignment horizontal="center" vertical="center" wrapText="1"/>
    </xf>
    <xf numFmtId="0" fontId="24" fillId="8" borderId="32" xfId="0" applyFont="1" applyFill="1" applyBorder="1" applyAlignment="1">
      <alignment horizontal="center" vertical="center" wrapText="1"/>
    </xf>
    <xf numFmtId="0" fontId="14" fillId="0" borderId="7" xfId="0" applyFont="1" applyBorder="1" applyAlignment="1">
      <alignment horizontal="center" vertical="center" wrapText="1"/>
    </xf>
    <xf numFmtId="0" fontId="23" fillId="0" borderId="0" xfId="0" applyFont="1" applyBorder="1" applyAlignment="1">
      <alignment horizontal="center" wrapText="1"/>
    </xf>
    <xf numFmtId="0" fontId="21" fillId="0" borderId="51" xfId="0" applyFont="1" applyBorder="1" applyAlignment="1">
      <alignment horizontal="center" vertical="center"/>
    </xf>
    <xf numFmtId="0" fontId="21" fillId="0" borderId="43" xfId="0" applyFont="1" applyBorder="1" applyAlignment="1">
      <alignment horizontal="center" vertical="center"/>
    </xf>
    <xf numFmtId="0" fontId="21" fillId="0" borderId="53" xfId="0" applyFont="1" applyBorder="1" applyAlignment="1">
      <alignment horizontal="center" vertical="center"/>
    </xf>
    <xf numFmtId="0" fontId="2" fillId="12" borderId="0" xfId="0" applyFont="1" applyFill="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24" fillId="10" borderId="31" xfId="0" applyFont="1" applyFill="1" applyBorder="1" applyAlignment="1">
      <alignment horizontal="center" vertical="center" wrapText="1"/>
    </xf>
    <xf numFmtId="0" fontId="24" fillId="10" borderId="32" xfId="0" applyFont="1" applyFill="1" applyBorder="1" applyAlignment="1">
      <alignment horizontal="center" vertical="center" wrapText="1"/>
    </xf>
    <xf numFmtId="0" fontId="24" fillId="11" borderId="31"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 fillId="33" borderId="12" xfId="2" applyFont="1" applyFill="1" applyBorder="1" applyAlignment="1">
      <alignment horizontal="center" vertical="center" wrapText="1"/>
    </xf>
    <xf numFmtId="0" fontId="2" fillId="33" borderId="13" xfId="2" applyFont="1" applyFill="1" applyBorder="1" applyAlignment="1">
      <alignment horizontal="center" vertical="center"/>
    </xf>
    <xf numFmtId="0" fontId="2" fillId="33" borderId="14" xfId="2" applyFont="1" applyFill="1" applyBorder="1" applyAlignment="1">
      <alignment horizontal="center" vertical="center"/>
    </xf>
    <xf numFmtId="0" fontId="4" fillId="14" borderId="7" xfId="0" applyFont="1" applyFill="1" applyBorder="1" applyAlignment="1">
      <alignment horizontal="center" vertical="center"/>
    </xf>
    <xf numFmtId="0" fontId="0" fillId="0" borderId="7" xfId="0" applyBorder="1" applyAlignment="1">
      <alignment horizontal="center" vertical="center"/>
    </xf>
    <xf numFmtId="0" fontId="5" fillId="0" borderId="1" xfId="0" applyFont="1" applyFill="1" applyBorder="1" applyAlignment="1">
      <alignment horizontal="center"/>
    </xf>
    <xf numFmtId="0" fontId="5" fillId="0" borderId="39" xfId="0" applyFont="1" applyFill="1" applyBorder="1" applyAlignment="1">
      <alignment horizontal="center"/>
    </xf>
    <xf numFmtId="0" fontId="5" fillId="0" borderId="4" xfId="0" applyFont="1" applyFill="1" applyBorder="1" applyAlignment="1">
      <alignment horizontal="center"/>
    </xf>
    <xf numFmtId="0" fontId="5" fillId="0" borderId="29" xfId="0" applyFont="1" applyFill="1" applyBorder="1" applyAlignment="1">
      <alignment horizontal="center"/>
    </xf>
    <xf numFmtId="0" fontId="5" fillId="0" borderId="0" xfId="0" applyFont="1" applyFill="1" applyBorder="1" applyAlignment="1">
      <alignment horizontal="center"/>
    </xf>
    <xf numFmtId="0" fontId="5" fillId="0" borderId="36" xfId="0" applyFont="1" applyFill="1" applyBorder="1" applyAlignment="1">
      <alignment horizontal="center"/>
    </xf>
    <xf numFmtId="0" fontId="5" fillId="0" borderId="41" xfId="0" applyFont="1" applyFill="1" applyBorder="1" applyAlignment="1">
      <alignment horizontal="center"/>
    </xf>
    <xf numFmtId="0" fontId="5" fillId="2" borderId="4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0" borderId="1"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36" xfId="0" applyFont="1" applyBorder="1" applyAlignment="1">
      <alignment horizontal="center"/>
    </xf>
    <xf numFmtId="0" fontId="5" fillId="0" borderId="34" xfId="0" applyFont="1" applyBorder="1" applyAlignment="1">
      <alignment horizont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41" xfId="0" applyFont="1" applyBorder="1" applyAlignment="1">
      <alignment horizontal="center" vertical="center" wrapText="1"/>
    </xf>
    <xf numFmtId="0" fontId="2" fillId="33" borderId="44" xfId="0" applyFont="1" applyFill="1" applyBorder="1" applyAlignment="1">
      <alignment horizontal="center"/>
    </xf>
    <xf numFmtId="0" fontId="2" fillId="33" borderId="28" xfId="0" applyFont="1" applyFill="1" applyBorder="1" applyAlignment="1">
      <alignment horizontal="center"/>
    </xf>
    <xf numFmtId="0" fontId="33" fillId="14" borderId="18" xfId="0" applyFont="1" applyFill="1" applyBorder="1" applyAlignment="1">
      <alignment horizontal="center" vertical="center" wrapText="1"/>
    </xf>
    <xf numFmtId="0" fontId="33" fillId="14" borderId="19" xfId="0" applyFont="1" applyFill="1" applyBorder="1" applyAlignment="1">
      <alignment horizontal="center" vertical="center" wrapText="1"/>
    </xf>
    <xf numFmtId="0" fontId="33" fillId="14" borderId="20" xfId="0" applyFont="1" applyFill="1" applyBorder="1" applyAlignment="1">
      <alignment horizontal="center" vertical="center" wrapText="1"/>
    </xf>
    <xf numFmtId="0" fontId="21" fillId="0" borderId="7" xfId="0"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48" fillId="0" borderId="7" xfId="3" applyFont="1" applyBorder="1" applyAlignment="1">
      <alignment horizontal="center" vertical="center" wrapText="1"/>
    </xf>
    <xf numFmtId="0" fontId="32" fillId="0" borderId="7" xfId="3" applyBorder="1" applyAlignment="1" applyProtection="1">
      <alignment horizontal="center" vertical="center" wrapText="1"/>
      <protection locked="0"/>
    </xf>
    <xf numFmtId="0" fontId="0" fillId="0" borderId="7" xfId="0" applyFont="1" applyBorder="1" applyAlignment="1">
      <alignment horizontal="center" vertical="center" wrapText="1"/>
    </xf>
    <xf numFmtId="0" fontId="0" fillId="0" borderId="7" xfId="0" applyFont="1" applyFill="1" applyBorder="1" applyAlignment="1">
      <alignment horizontal="left" vertical="center" wrapText="1"/>
    </xf>
    <xf numFmtId="0" fontId="2" fillId="33" borderId="15" xfId="0" applyFont="1" applyFill="1" applyBorder="1" applyAlignment="1">
      <alignment horizontal="center" vertical="center"/>
    </xf>
    <xf numFmtId="0" fontId="2" fillId="33" borderId="6"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6" xfId="0" applyFont="1" applyFill="1" applyBorder="1" applyAlignment="1">
      <alignment horizontal="center" vertical="center" wrapText="1"/>
    </xf>
    <xf numFmtId="0" fontId="2" fillId="33" borderId="7" xfId="0" applyFont="1" applyFill="1" applyBorder="1" applyAlignment="1">
      <alignment horizontal="center" vertical="center" wrapText="1"/>
    </xf>
    <xf numFmtId="0" fontId="2" fillId="33" borderId="17" xfId="0" applyFont="1" applyFill="1" applyBorder="1" applyAlignment="1">
      <alignment horizontal="center" vertical="center"/>
    </xf>
    <xf numFmtId="0" fontId="2" fillId="33" borderId="8" xfId="0" applyFont="1" applyFill="1" applyBorder="1" applyAlignment="1">
      <alignment horizontal="center" vertical="center"/>
    </xf>
    <xf numFmtId="0" fontId="0" fillId="4" borderId="7" xfId="0" applyFont="1" applyFill="1" applyBorder="1" applyAlignment="1">
      <alignment horizontal="left" vertical="center" wrapText="1"/>
    </xf>
    <xf numFmtId="0" fontId="0" fillId="0" borderId="7" xfId="0" applyFont="1" applyFill="1" applyBorder="1" applyAlignment="1">
      <alignment horizontal="left" vertical="center"/>
    </xf>
    <xf numFmtId="0" fontId="4" fillId="14" borderId="7" xfId="0" applyFont="1" applyFill="1" applyBorder="1" applyAlignment="1">
      <alignment horizontal="left" vertical="center"/>
    </xf>
    <xf numFmtId="0" fontId="0" fillId="0" borderId="7" xfId="0" applyBorder="1" applyAlignment="1">
      <alignment horizontal="left" vertical="center" wrapText="1"/>
    </xf>
    <xf numFmtId="0" fontId="0" fillId="0" borderId="33"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0" fillId="34" borderId="18" xfId="0" applyFill="1" applyBorder="1" applyAlignment="1">
      <alignment horizontal="center" vertical="center" wrapText="1"/>
    </xf>
    <xf numFmtId="0" fontId="0" fillId="34" borderId="19" xfId="0" applyFill="1" applyBorder="1" applyAlignment="1">
      <alignment horizontal="center" vertical="center" wrapText="1"/>
    </xf>
    <xf numFmtId="0" fontId="0" fillId="34" borderId="20" xfId="0" applyFill="1" applyBorder="1" applyAlignment="1">
      <alignment horizontal="center" vertical="center" wrapText="1"/>
    </xf>
    <xf numFmtId="0" fontId="0" fillId="34" borderId="7" xfId="0" applyFill="1" applyBorder="1" applyAlignment="1">
      <alignment horizontal="center" vertical="center"/>
    </xf>
    <xf numFmtId="0" fontId="4" fillId="14" borderId="7"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5" fillId="0" borderId="42" xfId="0" applyFont="1" applyFill="1" applyBorder="1" applyAlignment="1">
      <alignment horizontal="center"/>
    </xf>
    <xf numFmtId="0" fontId="5" fillId="0" borderId="43" xfId="0" applyFont="1" applyFill="1" applyBorder="1" applyAlignment="1">
      <alignment horizontal="center"/>
    </xf>
    <xf numFmtId="0" fontId="5" fillId="0" borderId="46" xfId="0" applyFont="1" applyFill="1" applyBorder="1" applyAlignment="1">
      <alignment horizontal="center"/>
    </xf>
    <xf numFmtId="0" fontId="5" fillId="2" borderId="4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0" fillId="0" borderId="24"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21" fillId="0" borderId="43"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36" fillId="0" borderId="31"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52"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33" xfId="0" applyFont="1" applyFill="1" applyBorder="1" applyAlignment="1">
      <alignment horizontal="center" vertical="center" wrapText="1"/>
    </xf>
    <xf numFmtId="0" fontId="5" fillId="0" borderId="37" xfId="0" applyFont="1" applyFill="1" applyBorder="1" applyAlignment="1">
      <alignment horizontal="center"/>
    </xf>
    <xf numFmtId="0" fontId="5" fillId="2" borderId="37" xfId="0" applyFont="1" applyFill="1" applyBorder="1" applyAlignment="1">
      <alignment horizontal="center" vertical="center" wrapText="1"/>
    </xf>
    <xf numFmtId="0" fontId="0" fillId="0" borderId="37" xfId="0" applyBorder="1" applyAlignment="1">
      <alignment horizontal="center"/>
    </xf>
    <xf numFmtId="0" fontId="38" fillId="0" borderId="37" xfId="0" applyFont="1" applyBorder="1" applyAlignment="1">
      <alignment horizontal="center" vertical="center"/>
    </xf>
    <xf numFmtId="0" fontId="12" fillId="0" borderId="33" xfId="0" applyFont="1" applyBorder="1" applyAlignment="1">
      <alignment vertical="center" wrapText="1"/>
    </xf>
    <xf numFmtId="0" fontId="12" fillId="0" borderId="32" xfId="0" applyFont="1" applyBorder="1" applyAlignment="1">
      <alignment vertical="center" wrapText="1"/>
    </xf>
    <xf numFmtId="0" fontId="0" fillId="0" borderId="33"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5" fillId="0" borderId="3" xfId="0" applyFont="1" applyFill="1" applyBorder="1" applyAlignment="1">
      <alignment horizontal="center"/>
    </xf>
    <xf numFmtId="0" fontId="5" fillId="0" borderId="5" xfId="0" applyFont="1" applyFill="1" applyBorder="1" applyAlignment="1">
      <alignment horizontal="center"/>
    </xf>
    <xf numFmtId="0" fontId="5" fillId="0" borderId="34" xfId="0" applyFont="1" applyFill="1" applyBorder="1" applyAlignment="1">
      <alignment horizont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0" fillId="0" borderId="1"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36" xfId="0" applyFont="1" applyBorder="1" applyAlignment="1">
      <alignment horizontal="center"/>
    </xf>
    <xf numFmtId="0" fontId="0" fillId="0" borderId="34" xfId="0" applyFont="1" applyBorder="1" applyAlignment="1">
      <alignment horizont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0" xfId="0" applyFont="1" applyBorder="1" applyAlignment="1">
      <alignment horizontal="center" vertical="center"/>
    </xf>
    <xf numFmtId="0" fontId="47" fillId="0" borderId="5" xfId="0" applyFont="1" applyBorder="1" applyAlignment="1">
      <alignment horizontal="center" vertical="center"/>
    </xf>
    <xf numFmtId="0" fontId="47" fillId="0" borderId="36" xfId="0" applyFont="1" applyBorder="1" applyAlignment="1">
      <alignment horizontal="center" vertical="center"/>
    </xf>
    <xf numFmtId="0" fontId="47" fillId="0" borderId="41" xfId="0" applyFont="1" applyBorder="1" applyAlignment="1">
      <alignment horizontal="center" vertical="center"/>
    </xf>
    <xf numFmtId="0" fontId="47" fillId="0" borderId="34" xfId="0" applyFont="1" applyBorder="1" applyAlignment="1">
      <alignment horizontal="center" vertical="center"/>
    </xf>
    <xf numFmtId="0" fontId="51" fillId="18" borderId="7" xfId="0" applyFont="1" applyFill="1" applyBorder="1" applyAlignment="1">
      <alignment horizontal="center" vertical="center" textRotation="90"/>
    </xf>
    <xf numFmtId="0" fontId="52" fillId="18" borderId="7" xfId="0" applyFont="1" applyFill="1" applyBorder="1" applyAlignment="1">
      <alignment horizontal="center" vertical="center" textRotation="90"/>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50" fillId="13" borderId="7" xfId="0" applyFont="1" applyFill="1" applyBorder="1" applyAlignment="1">
      <alignment horizontal="center" vertical="center" textRotation="90" wrapText="1"/>
    </xf>
    <xf numFmtId="0" fontId="51" fillId="18" borderId="33" xfId="0" applyFont="1" applyFill="1" applyBorder="1" applyAlignment="1">
      <alignment horizontal="center" vertical="center" textRotation="90" wrapText="1"/>
    </xf>
    <xf numFmtId="0" fontId="51" fillId="18" borderId="32" xfId="0" applyFont="1" applyFill="1" applyBorder="1" applyAlignment="1">
      <alignment horizontal="center" vertical="center" textRotation="90" wrapText="1"/>
    </xf>
    <xf numFmtId="0" fontId="5" fillId="0" borderId="0" xfId="0" applyFont="1" applyFill="1" applyBorder="1" applyAlignment="1">
      <alignment horizontal="center" vertical="center"/>
    </xf>
    <xf numFmtId="0" fontId="5" fillId="0" borderId="41" xfId="0" applyFont="1" applyFill="1" applyBorder="1" applyAlignment="1">
      <alignment horizontal="center" vertical="center"/>
    </xf>
    <xf numFmtId="0" fontId="0" fillId="0" borderId="33" xfId="0" applyFill="1" applyBorder="1" applyAlignment="1">
      <alignment horizontal="center" vertical="center"/>
    </xf>
    <xf numFmtId="0" fontId="0" fillId="0" borderId="32"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50" fillId="13" borderId="7" xfId="0" applyFont="1" applyFill="1" applyBorder="1" applyAlignment="1">
      <alignment horizontal="center" vertical="center" textRotation="90"/>
    </xf>
    <xf numFmtId="0" fontId="50" fillId="13" borderId="18" xfId="0" applyFont="1" applyFill="1" applyBorder="1" applyAlignment="1">
      <alignment horizontal="center" vertical="center" textRotation="90"/>
    </xf>
    <xf numFmtId="0" fontId="0" fillId="0" borderId="31" xfId="0" applyBorder="1" applyAlignment="1">
      <alignment horizontal="center" vertical="center" wrapText="1"/>
    </xf>
    <xf numFmtId="0" fontId="0" fillId="0" borderId="6" xfId="0" applyFont="1" applyBorder="1" applyAlignment="1">
      <alignment horizontal="center" vertical="center"/>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2" borderId="0" xfId="0" applyFont="1" applyFill="1" applyBorder="1" applyAlignment="1">
      <alignment horizontal="center" wrapText="1"/>
    </xf>
    <xf numFmtId="0" fontId="5" fillId="2" borderId="5" xfId="0" applyFont="1" applyFill="1" applyBorder="1" applyAlignment="1">
      <alignment horizontal="center" wrapText="1"/>
    </xf>
    <xf numFmtId="0" fontId="5" fillId="0" borderId="2" xfId="0" applyFont="1" applyFill="1" applyBorder="1" applyAlignment="1">
      <alignment horizontal="center"/>
    </xf>
    <xf numFmtId="0" fontId="0" fillId="0" borderId="7" xfId="0" applyFont="1" applyBorder="1" applyAlignment="1">
      <alignment horizontal="center" vertical="center"/>
    </xf>
    <xf numFmtId="0" fontId="53" fillId="0" borderId="7" xfId="0" applyFont="1" applyBorder="1" applyAlignment="1">
      <alignment horizontal="left" vertical="center" wrapText="1"/>
    </xf>
  </cellXfs>
  <cellStyles count="6">
    <cellStyle name="Hipervínculo" xfId="3" builtinId="8"/>
    <cellStyle name="Normal" xfId="0" builtinId="0"/>
    <cellStyle name="Normal 2" xfId="5" xr:uid="{00000000-0005-0000-0000-000002000000}"/>
    <cellStyle name="Normal 2 2" xfId="4" xr:uid="{00000000-0005-0000-0000-000003000000}"/>
    <cellStyle name="Normal 3" xfId="2" xr:uid="{00000000-0005-0000-0000-000004000000}"/>
    <cellStyle name="Porcentaje" xfId="1" builtinId="5"/>
  </cellStyles>
  <dxfs count="46">
    <dxf>
      <font>
        <strike val="0"/>
        <outline val="0"/>
        <shadow val="0"/>
        <u val="none"/>
        <vertAlign val="baseline"/>
        <name val="Calibri"/>
        <scheme val="minor"/>
      </font>
      <alignment horizontal="justify" vertical="center" textRotation="0" wrapText="1" indent="0" justifyLastLine="0" shrinkToFit="0" readingOrder="0"/>
      <border diagonalUp="0" diagonalDown="0" outline="0">
        <left style="medium">
          <color indexed="64"/>
        </left>
        <right/>
        <top style="medium">
          <color indexed="64"/>
        </top>
        <bottom style="medium">
          <color indexed="64"/>
        </bottom>
      </border>
    </dxf>
    <dxf>
      <font>
        <strike val="0"/>
        <outline val="0"/>
        <shadow val="0"/>
        <u val="none"/>
        <vertAlign val="baseline"/>
        <name val="Calibri"/>
        <scheme val="minor"/>
      </font>
      <numFmt numFmtId="1" formatCode="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vertical="center" textRotation="0" indent="0" justifyLastLine="0" shrinkToFit="0" readingOrder="0"/>
    </dxf>
    <dxf>
      <border outline="0">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rgb="FFCC66FF"/>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ont>
        <b/>
      </font>
    </dxf>
    <dxf>
      <font>
        <b/>
      </font>
    </dxf>
    <dxf>
      <fill>
        <patternFill patternType="solid">
          <bgColor rgb="FF8F45C7"/>
        </patternFill>
      </fill>
    </dxf>
    <dxf>
      <fill>
        <patternFill patternType="solid">
          <bgColor rgb="FF8F45C7"/>
        </patternFill>
      </fill>
    </dxf>
    <dxf>
      <fill>
        <patternFill patternType="solid">
          <bgColor rgb="FF8F45C7"/>
        </patternFill>
      </fill>
    </dxf>
    <dxf>
      <fill>
        <patternFill patternType="solid">
          <bgColor rgb="FF8F45C7"/>
        </patternFill>
      </fill>
    </dxf>
    <dxf>
      <font>
        <color theme="0"/>
      </font>
    </dxf>
    <dxf>
      <font>
        <color theme="0"/>
      </font>
    </dxf>
    <dxf>
      <alignment horizontal="center" readingOrder="0"/>
    </dxf>
    <dxf>
      <alignment horizontal="center" readingOrder="0"/>
    </dxf>
    <dxf>
      <font>
        <b/>
      </font>
    </dxf>
    <dxf>
      <font>
        <b/>
      </font>
    </dxf>
    <dxf>
      <font>
        <sz val="8"/>
      </font>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alignment horizontal="center" readingOrder="0"/>
    </dxf>
    <dxf>
      <alignment horizontal="center" readingOrder="0"/>
    </dxf>
    <dxf>
      <alignment vertical="center" readingOrder="0"/>
    </dxf>
    <dxf>
      <alignment vertical="center" readingOrder="0"/>
    </dxf>
    <dxf>
      <font>
        <sz val="9"/>
      </font>
    </dxf>
    <dxf>
      <font>
        <sz val="9"/>
      </font>
    </dxf>
    <dxf>
      <alignment vertical="center" readingOrder="0"/>
    </dxf>
    <dxf>
      <alignment vertical="center" readingOrder="0"/>
    </dxf>
    <dxf>
      <alignment wrapText="1" readingOrder="0"/>
    </dxf>
    <dxf>
      <alignment wrapText="1"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dxf>
  </dxfs>
  <tableStyles count="0" defaultTableStyle="TableStyleMedium2" defaultPivotStyle="PivotStyleLight16"/>
  <colors>
    <mruColors>
      <color rgb="FF9A00D0"/>
      <color rgb="FFA40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BRECHA ANEXO A ISO 27001:2013</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PORTADA!$F$18</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PORTADA!$F$19:$F$32</c:f>
              <c:numCache>
                <c:formatCode>General</c:formatCode>
                <c:ptCount val="14"/>
                <c:pt idx="0">
                  <c:v>100</c:v>
                </c:pt>
                <c:pt idx="1">
                  <c:v>84</c:v>
                </c:pt>
                <c:pt idx="2">
                  <c:v>90</c:v>
                </c:pt>
                <c:pt idx="3">
                  <c:v>87</c:v>
                </c:pt>
                <c:pt idx="4">
                  <c:v>78</c:v>
                </c:pt>
                <c:pt idx="5">
                  <c:v>70</c:v>
                </c:pt>
                <c:pt idx="6">
                  <c:v>79</c:v>
                </c:pt>
                <c:pt idx="7">
                  <c:v>59</c:v>
                </c:pt>
                <c:pt idx="8">
                  <c:v>85</c:v>
                </c:pt>
                <c:pt idx="9">
                  <c:v>65</c:v>
                </c:pt>
                <c:pt idx="10">
                  <c:v>90</c:v>
                </c:pt>
                <c:pt idx="11">
                  <c:v>40</c:v>
                </c:pt>
                <c:pt idx="12" formatCode="0">
                  <c:v>40</c:v>
                </c:pt>
                <c:pt idx="13">
                  <c:v>72.5</c:v>
                </c:pt>
              </c:numCache>
            </c:numRef>
          </c:val>
          <c:extLst>
            <c:ext xmlns:c16="http://schemas.microsoft.com/office/drawing/2014/chart" uri="{C3380CC4-5D6E-409C-BE32-E72D297353CC}">
              <c16:uniqueId val="{00000000-9ADE-478A-998E-FB6E7BA96DAB}"/>
            </c:ext>
          </c:extLst>
        </c:ser>
        <c:ser>
          <c:idx val="3"/>
          <c:order val="1"/>
          <c:tx>
            <c:strRef>
              <c:f>PORTADA!$G$18</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PORTADA!$G$19:$G$32</c:f>
              <c:numCache>
                <c:formatCode>General</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val>
          <c:extLst>
            <c:ext xmlns:c16="http://schemas.microsoft.com/office/drawing/2014/chart" uri="{C3380CC4-5D6E-409C-BE32-E72D297353CC}">
              <c16:uniqueId val="{00000001-9ADE-478A-998E-FB6E7BA96DAB}"/>
            </c:ext>
          </c:extLst>
        </c:ser>
        <c:dLbls>
          <c:showLegendKey val="0"/>
          <c:showVal val="0"/>
          <c:showCatName val="0"/>
          <c:showSerName val="0"/>
          <c:showPercent val="0"/>
          <c:showBubbleSize val="0"/>
        </c:dLbls>
        <c:axId val="236666880"/>
        <c:axId val="236669232"/>
      </c:radarChart>
      <c:catAx>
        <c:axId val="2366668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9232"/>
        <c:crosses val="autoZero"/>
        <c:auto val="1"/>
        <c:lblAlgn val="ctr"/>
        <c:lblOffset val="100"/>
        <c:noMultiLvlLbl val="0"/>
      </c:catAx>
      <c:valAx>
        <c:axId val="236669232"/>
        <c:scaling>
          <c:orientation val="minMax"/>
          <c:max val="10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6880"/>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AVANCE CICLO DE FUNCIONAMIENTO DEL MODELO DE OPERACIÓN</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PORTADA!$C$39</c:f>
              <c:strCache>
                <c:ptCount val="1"/>
                <c:pt idx="0">
                  <c:v>Planificación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PORTADA!$E$39:$G$39</c15:sqref>
                  </c15:fullRef>
                </c:ext>
              </c:extLst>
              <c:f>PORTADA!$E$39:$F$39</c:f>
              <c:numCache>
                <c:formatCode>0%</c:formatCode>
                <c:ptCount val="2"/>
                <c:pt idx="0">
                  <c:v>0.35555555555555557</c:v>
                </c:pt>
                <c:pt idx="1">
                  <c:v>0.4</c:v>
                </c:pt>
              </c:numCache>
            </c:numRef>
          </c:val>
          <c:extLst>
            <c:ext xmlns:c16="http://schemas.microsoft.com/office/drawing/2014/chart" uri="{C3380CC4-5D6E-409C-BE32-E72D297353CC}">
              <c16:uniqueId val="{00000000-A838-4AAA-A523-3F3BE74F9BD4}"/>
            </c:ext>
          </c:extLst>
        </c:ser>
        <c:ser>
          <c:idx val="1"/>
          <c:order val="1"/>
          <c:tx>
            <c:strRef>
              <c:f>PORTADA!$C$40</c:f>
              <c:strCache>
                <c:ptCount val="1"/>
                <c:pt idx="0">
                  <c:v>Implementación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PORTADA!$E$40:$G$40</c15:sqref>
                  </c15:fullRef>
                </c:ext>
              </c:extLst>
              <c:f>PORTADA!$E$40:$F$40</c:f>
              <c:numCache>
                <c:formatCode>0%</c:formatCode>
                <c:ptCount val="2"/>
                <c:pt idx="0">
                  <c:v>0.11</c:v>
                </c:pt>
                <c:pt idx="1">
                  <c:v>0.2</c:v>
                </c:pt>
              </c:numCache>
            </c:numRef>
          </c:val>
          <c:extLst>
            <c:ext xmlns:c16="http://schemas.microsoft.com/office/drawing/2014/chart" uri="{C3380CC4-5D6E-409C-BE32-E72D297353CC}">
              <c16:uniqueId val="{00000001-A838-4AAA-A523-3F3BE74F9BD4}"/>
            </c:ext>
          </c:extLst>
        </c:ser>
        <c:ser>
          <c:idx val="2"/>
          <c:order val="2"/>
          <c:tx>
            <c:strRef>
              <c:f>PORTADA!$C$41</c:f>
              <c:strCache>
                <c:ptCount val="1"/>
                <c:pt idx="0">
                  <c:v>Evaluación de desempeño</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PORTADA!$E$41:$G$41</c15:sqref>
                  </c15:fullRef>
                </c:ext>
              </c:extLst>
              <c:f>PORTADA!$E$41:$F$41</c:f>
              <c:numCache>
                <c:formatCode>0%</c:formatCode>
                <c:ptCount val="2"/>
                <c:pt idx="0">
                  <c:v>9.3333333333333324E-2</c:v>
                </c:pt>
                <c:pt idx="1">
                  <c:v>0.2</c:v>
                </c:pt>
              </c:numCache>
            </c:numRef>
          </c:val>
          <c:extLst>
            <c:ext xmlns:c16="http://schemas.microsoft.com/office/drawing/2014/chart" uri="{C3380CC4-5D6E-409C-BE32-E72D297353CC}">
              <c16:uniqueId val="{00000002-A838-4AAA-A523-3F3BE74F9BD4}"/>
            </c:ext>
          </c:extLst>
        </c:ser>
        <c:ser>
          <c:idx val="3"/>
          <c:order val="3"/>
          <c:tx>
            <c:strRef>
              <c:f>PORTADA!$C$42</c:f>
              <c:strCache>
                <c:ptCount val="1"/>
                <c:pt idx="0">
                  <c:v>Mejora continua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PORTADA!$E$42:$G$42</c15:sqref>
                  </c15:fullRef>
                </c:ext>
              </c:extLst>
              <c:f>PORTADA!$E$42:$F$42</c:f>
              <c:numCache>
                <c:formatCode>0%</c:formatCode>
                <c:ptCount val="2"/>
                <c:pt idx="0">
                  <c:v>0.12</c:v>
                </c:pt>
                <c:pt idx="1">
                  <c:v>0.2</c:v>
                </c:pt>
              </c:numCache>
            </c:numRef>
          </c:val>
          <c:extLst>
            <c:ext xmlns:c16="http://schemas.microsoft.com/office/drawing/2014/chart" uri="{C3380CC4-5D6E-409C-BE32-E72D297353CC}">
              <c16:uniqueId val="{00000003-A838-4AAA-A523-3F3BE74F9BD4}"/>
            </c:ext>
          </c:extLst>
        </c:ser>
        <c:dLbls>
          <c:showLegendKey val="0"/>
          <c:showVal val="1"/>
          <c:showCatName val="0"/>
          <c:showSerName val="0"/>
          <c:showPercent val="0"/>
          <c:showBubbleSize val="0"/>
        </c:dLbls>
        <c:gapWidth val="150"/>
        <c:shape val="box"/>
        <c:axId val="236667664"/>
        <c:axId val="236668056"/>
        <c:axId val="0"/>
      </c:bar3DChart>
      <c:catAx>
        <c:axId val="236667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36668056"/>
        <c:crossesAt val="0"/>
        <c:auto val="1"/>
        <c:lblAlgn val="ctr"/>
        <c:lblOffset val="100"/>
        <c:noMultiLvlLbl val="0"/>
      </c:catAx>
      <c:valAx>
        <c:axId val="236668056"/>
        <c:scaling>
          <c:orientation val="minMax"/>
          <c:max val="1"/>
          <c:min val="0"/>
        </c:scaling>
        <c:delete val="0"/>
        <c:axPos val="l"/>
        <c:majorGridlines>
          <c:spPr>
            <a:ln w="9525" cap="flat" cmpd="sng" algn="ctr">
              <a:solidFill>
                <a:schemeClr val="dk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36667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s-CO"/>
              <a:t> </a:t>
            </a:r>
            <a:r>
              <a:rPr lang="es-CO" b="1"/>
              <a:t>FRAMEWORK CIBERSEGURIDAD NIST</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s-CO"/>
        </a:p>
      </c:txPr>
    </c:title>
    <c:autoTitleDeleted val="0"/>
    <c:pivotFmts>
      <c:pivotFmt>
        <c:idx val="0"/>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
        <c:idx val="1"/>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pivotFmt>
    </c:pivotFmts>
    <c:plotArea>
      <c:layout/>
      <c:radarChart>
        <c:radarStyle val="marker"/>
        <c:varyColors val="0"/>
        <c:ser>
          <c:idx val="0"/>
          <c:order val="0"/>
          <c:tx>
            <c:v>CALIFICACIÓN ENTIDAD</c:v>
          </c:tx>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PORTADA!$B$95:$B$99</c:f>
              <c:strCache>
                <c:ptCount val="5"/>
                <c:pt idx="0">
                  <c:v>IDENTIFICAR</c:v>
                </c:pt>
                <c:pt idx="1">
                  <c:v>DETECTAR</c:v>
                </c:pt>
                <c:pt idx="2">
                  <c:v>RESPONDER</c:v>
                </c:pt>
                <c:pt idx="3">
                  <c:v>RECUPERAR</c:v>
                </c:pt>
                <c:pt idx="4">
                  <c:v>PROTEGER</c:v>
                </c:pt>
              </c:strCache>
            </c:strRef>
          </c:cat>
          <c:val>
            <c:numRef>
              <c:f>PORTADA!$C$95:$C$99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28F-4426-B2B1-4888A725054C}"/>
            </c:ext>
          </c:extLst>
        </c:ser>
        <c:ser>
          <c:idx val="1"/>
          <c:order val="1"/>
          <c:tx>
            <c:strRef>
              <c:f>PORTADA!$D$94</c:f>
              <c:strCache>
                <c:ptCount val="1"/>
                <c:pt idx="0">
                  <c:v>NIVEL IDEAL CSF</c:v>
                </c:pt>
              </c:strCache>
            </c:strRef>
          </c:tx>
          <c:spPr>
            <a:ln w="28575" cap="rnd">
              <a:solidFill>
                <a:schemeClr val="accent2"/>
              </a:solidFill>
            </a:ln>
            <a:effectLst>
              <a:glow rad="76200">
                <a:schemeClr val="accent2">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cat>
            <c:strRef>
              <c:f>PORTADA!$B$95:$B$99</c:f>
              <c:strCache>
                <c:ptCount val="5"/>
                <c:pt idx="0">
                  <c:v>IDENTIFICAR</c:v>
                </c:pt>
                <c:pt idx="1">
                  <c:v>DETECTAR</c:v>
                </c:pt>
                <c:pt idx="2">
                  <c:v>RESPONDER</c:v>
                </c:pt>
                <c:pt idx="3">
                  <c:v>RECUPERAR</c:v>
                </c:pt>
                <c:pt idx="4">
                  <c:v>PROTEGER</c:v>
                </c:pt>
              </c:strCache>
            </c:strRef>
          </c:cat>
          <c:val>
            <c:numRef>
              <c:f>PORTADA!$D$95:$D$99</c:f>
              <c:numCache>
                <c:formatCode>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1-628F-4426-B2B1-4888A725054C}"/>
            </c:ext>
          </c:extLst>
        </c:ser>
        <c:dLbls>
          <c:showLegendKey val="0"/>
          <c:showVal val="0"/>
          <c:showCatName val="0"/>
          <c:showSerName val="0"/>
          <c:showPercent val="0"/>
          <c:showBubbleSize val="0"/>
        </c:dLbls>
        <c:axId val="341193304"/>
        <c:axId val="341193696"/>
      </c:radarChart>
      <c:catAx>
        <c:axId val="341193304"/>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341193696"/>
        <c:crosses val="autoZero"/>
        <c:auto val="1"/>
        <c:lblAlgn val="ctr"/>
        <c:lblOffset val="100"/>
        <c:noMultiLvlLbl val="0"/>
      </c:catAx>
      <c:valAx>
        <c:axId val="341193696"/>
        <c:scaling>
          <c:orientation val="minMax"/>
          <c:max val="100"/>
        </c:scaling>
        <c:delete val="0"/>
        <c:axPos val="l"/>
        <c:majorGridlines>
          <c:spPr>
            <a:ln w="9525" cap="flat" cmpd="sng" algn="ctr">
              <a:solidFill>
                <a:schemeClr val="lt1">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341193304"/>
        <c:crosses val="autoZero"/>
        <c:crossBetween val="between"/>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legend>
    <c:plotVisOnly val="1"/>
    <c:dispBlanksAs val="gap"/>
    <c:showDLblsOverMax val="0"/>
  </c:chart>
  <c:spPr>
    <a:solidFill>
      <a:schemeClr val="tx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2109EB-5C2B-4F1A-A46B-8B4C9013AEE3}" type="doc">
      <dgm:prSet loTypeId="urn:microsoft.com/office/officeart/2005/8/layout/hProcess10" loCatId="process" qsTypeId="urn:microsoft.com/office/officeart/2005/8/quickstyle/3d6" qsCatId="3D" csTypeId="urn:microsoft.com/office/officeart/2005/8/colors/accent1_1" csCatId="accent1" phldr="1"/>
      <dgm:spPr/>
      <dgm:t>
        <a:bodyPr/>
        <a:lstStyle/>
        <a:p>
          <a:endParaRPr lang="es-ES"/>
        </a:p>
      </dgm:t>
    </dgm:pt>
    <dgm:pt modelId="{CFD9661E-E466-4D41-A2DA-C7F90CFDAA34}">
      <dgm:prSet phldrT="[Texto]" custT="1"/>
      <dgm:spPr/>
      <dgm:t>
        <a:bodyPr/>
        <a:lstStyle/>
        <a:p>
          <a:r>
            <a:rPr lang="es-ES" sz="1200" b="1" dirty="0"/>
            <a:t>Identificar</a:t>
          </a:r>
        </a:p>
      </dgm:t>
    </dgm:pt>
    <dgm:pt modelId="{3D61A766-195D-4F1A-ADF3-0F9C8ABA5B64}" type="parTrans" cxnId="{D034ECCE-9E94-4E0F-98FA-D5D2F962852A}">
      <dgm:prSet/>
      <dgm:spPr/>
      <dgm:t>
        <a:bodyPr/>
        <a:lstStyle/>
        <a:p>
          <a:endParaRPr lang="es-ES" sz="850"/>
        </a:p>
      </dgm:t>
    </dgm:pt>
    <dgm:pt modelId="{49D8FBD1-85A2-46B9-B60C-01657606DF94}" type="sibTrans" cxnId="{D034ECCE-9E94-4E0F-98FA-D5D2F962852A}">
      <dgm:prSet custT="1"/>
      <dgm:spPr/>
      <dgm:t>
        <a:bodyPr/>
        <a:lstStyle/>
        <a:p>
          <a:endParaRPr lang="es-ES" sz="850"/>
        </a:p>
      </dgm:t>
    </dgm:pt>
    <dgm:pt modelId="{888698DA-F7B1-4E08-8114-1776AA8ED6F7}">
      <dgm:prSet phldrT="[Texto]" custT="1"/>
      <dgm:spPr/>
      <dgm:t>
        <a:bodyPr/>
        <a:lstStyle/>
        <a:p>
          <a:r>
            <a:rPr lang="es-ES" sz="1100" dirty="0"/>
            <a:t>Gestión de activos</a:t>
          </a:r>
        </a:p>
      </dgm:t>
    </dgm:pt>
    <dgm:pt modelId="{5D8954A5-8BA7-45C7-B3F9-D9857EAE291C}" type="parTrans" cxnId="{407CDB5D-7EA2-42F1-8A15-37B6DAAB40AA}">
      <dgm:prSet/>
      <dgm:spPr/>
      <dgm:t>
        <a:bodyPr/>
        <a:lstStyle/>
        <a:p>
          <a:endParaRPr lang="es-ES" sz="850"/>
        </a:p>
      </dgm:t>
    </dgm:pt>
    <dgm:pt modelId="{AABABD63-AD2C-404C-B001-8785D1EFE6F1}" type="sibTrans" cxnId="{407CDB5D-7EA2-42F1-8A15-37B6DAAB40AA}">
      <dgm:prSet/>
      <dgm:spPr/>
      <dgm:t>
        <a:bodyPr/>
        <a:lstStyle/>
        <a:p>
          <a:endParaRPr lang="es-ES" sz="850"/>
        </a:p>
      </dgm:t>
    </dgm:pt>
    <dgm:pt modelId="{1281D599-E36D-49FF-B1DC-BE785EA334F1}">
      <dgm:prSet phldrT="[Texto]" custT="1"/>
      <dgm:spPr/>
      <dgm:t>
        <a:bodyPr/>
        <a:lstStyle/>
        <a:p>
          <a:r>
            <a:rPr lang="es-ES" sz="1100" dirty="0"/>
            <a:t>Ambiente de negocios</a:t>
          </a:r>
        </a:p>
      </dgm:t>
    </dgm:pt>
    <dgm:pt modelId="{7C0ACAE6-0D47-4CA6-8776-54FA93A87DDF}" type="parTrans" cxnId="{BEBF5A78-64FE-4565-9EA1-76771F77DAE1}">
      <dgm:prSet/>
      <dgm:spPr/>
      <dgm:t>
        <a:bodyPr/>
        <a:lstStyle/>
        <a:p>
          <a:endParaRPr lang="es-ES" sz="850"/>
        </a:p>
      </dgm:t>
    </dgm:pt>
    <dgm:pt modelId="{BC9BCD4A-5EBF-4B52-8076-D89333A9DC8F}" type="sibTrans" cxnId="{BEBF5A78-64FE-4565-9EA1-76771F77DAE1}">
      <dgm:prSet/>
      <dgm:spPr/>
      <dgm:t>
        <a:bodyPr/>
        <a:lstStyle/>
        <a:p>
          <a:endParaRPr lang="es-ES" sz="850"/>
        </a:p>
      </dgm:t>
    </dgm:pt>
    <dgm:pt modelId="{6DF347B9-05AB-4459-BD13-CF949C3C8A14}">
      <dgm:prSet phldrT="[Texto]" custT="1"/>
      <dgm:spPr/>
      <dgm:t>
        <a:bodyPr/>
        <a:lstStyle/>
        <a:p>
          <a:r>
            <a:rPr lang="es-ES" sz="1200" b="1" dirty="0"/>
            <a:t>Proteger</a:t>
          </a:r>
        </a:p>
      </dgm:t>
    </dgm:pt>
    <dgm:pt modelId="{A2D7F9F6-705D-4254-9817-74C705D35DD7}" type="parTrans" cxnId="{9EC52230-E2DE-4935-B471-48DCF822F511}">
      <dgm:prSet/>
      <dgm:spPr/>
      <dgm:t>
        <a:bodyPr/>
        <a:lstStyle/>
        <a:p>
          <a:endParaRPr lang="es-ES" sz="850"/>
        </a:p>
      </dgm:t>
    </dgm:pt>
    <dgm:pt modelId="{BC93E36D-F700-4375-9905-72193D372128}" type="sibTrans" cxnId="{9EC52230-E2DE-4935-B471-48DCF822F511}">
      <dgm:prSet custT="1"/>
      <dgm:spPr/>
      <dgm:t>
        <a:bodyPr/>
        <a:lstStyle/>
        <a:p>
          <a:endParaRPr lang="es-ES" sz="850"/>
        </a:p>
      </dgm:t>
    </dgm:pt>
    <dgm:pt modelId="{2180C18D-FEE9-4539-868A-88016A2CB7E5}">
      <dgm:prSet phldrT="[Texto]" custT="1"/>
      <dgm:spPr/>
      <dgm:t>
        <a:bodyPr/>
        <a:lstStyle/>
        <a:p>
          <a:r>
            <a:rPr lang="es-ES" sz="1100" dirty="0"/>
            <a:t>Control de acceso</a:t>
          </a:r>
        </a:p>
      </dgm:t>
    </dgm:pt>
    <dgm:pt modelId="{8C64319D-C016-44E0-84E3-A3726875BFE6}" type="parTrans" cxnId="{2B5006B2-A62B-41DE-AC26-C5A008C44009}">
      <dgm:prSet/>
      <dgm:spPr/>
      <dgm:t>
        <a:bodyPr/>
        <a:lstStyle/>
        <a:p>
          <a:endParaRPr lang="es-ES" sz="850"/>
        </a:p>
      </dgm:t>
    </dgm:pt>
    <dgm:pt modelId="{A4C4296A-BEC1-42CE-A882-17139BD815F4}" type="sibTrans" cxnId="{2B5006B2-A62B-41DE-AC26-C5A008C44009}">
      <dgm:prSet/>
      <dgm:spPr/>
      <dgm:t>
        <a:bodyPr/>
        <a:lstStyle/>
        <a:p>
          <a:endParaRPr lang="es-ES" sz="850"/>
        </a:p>
      </dgm:t>
    </dgm:pt>
    <dgm:pt modelId="{AACE8F74-A6C5-43F0-867A-D1B44CE008A8}">
      <dgm:prSet phldrT="[Texto]" custT="1"/>
      <dgm:spPr/>
      <dgm:t>
        <a:bodyPr/>
        <a:lstStyle/>
        <a:p>
          <a:r>
            <a:rPr lang="es-ES" sz="1100" dirty="0"/>
            <a:t>Capacitación y sensibilización</a:t>
          </a:r>
        </a:p>
      </dgm:t>
    </dgm:pt>
    <dgm:pt modelId="{36FC6262-8674-43DF-89D4-53CB9168501D}" type="parTrans" cxnId="{411BC6A8-7166-4520-BA59-C0A7EE91D4B0}">
      <dgm:prSet/>
      <dgm:spPr/>
      <dgm:t>
        <a:bodyPr/>
        <a:lstStyle/>
        <a:p>
          <a:endParaRPr lang="es-ES" sz="850"/>
        </a:p>
      </dgm:t>
    </dgm:pt>
    <dgm:pt modelId="{138B43F3-538D-4A54-A59E-4D3C5D3642D4}" type="sibTrans" cxnId="{411BC6A8-7166-4520-BA59-C0A7EE91D4B0}">
      <dgm:prSet/>
      <dgm:spPr/>
      <dgm:t>
        <a:bodyPr/>
        <a:lstStyle/>
        <a:p>
          <a:endParaRPr lang="es-ES" sz="850"/>
        </a:p>
      </dgm:t>
    </dgm:pt>
    <dgm:pt modelId="{A7094814-6996-43B0-A68D-BA1440C8BDE9}">
      <dgm:prSet phldrT="[Texto]" custT="1"/>
      <dgm:spPr/>
      <dgm:t>
        <a:bodyPr/>
        <a:lstStyle/>
        <a:p>
          <a:r>
            <a:rPr lang="es-ES" sz="1000" b="1" dirty="0"/>
            <a:t>Detectar</a:t>
          </a:r>
        </a:p>
      </dgm:t>
    </dgm:pt>
    <dgm:pt modelId="{14168005-BA5F-4096-AF14-5B97D9F9EEEF}" type="parTrans" cxnId="{27AD0761-5DE6-4380-A0AE-6FA324BC0165}">
      <dgm:prSet/>
      <dgm:spPr/>
      <dgm:t>
        <a:bodyPr/>
        <a:lstStyle/>
        <a:p>
          <a:endParaRPr lang="es-ES" sz="850"/>
        </a:p>
      </dgm:t>
    </dgm:pt>
    <dgm:pt modelId="{2C36DAD2-F638-4F81-B263-41E6E73EF41E}" type="sibTrans" cxnId="{27AD0761-5DE6-4380-A0AE-6FA324BC0165}">
      <dgm:prSet custT="1"/>
      <dgm:spPr/>
      <dgm:t>
        <a:bodyPr/>
        <a:lstStyle/>
        <a:p>
          <a:endParaRPr lang="es-ES" sz="850"/>
        </a:p>
      </dgm:t>
    </dgm:pt>
    <dgm:pt modelId="{F9A92B5C-CF19-4DF1-8A64-9CA08F2CA889}">
      <dgm:prSet phldrT="[Texto]" custT="1"/>
      <dgm:spPr/>
      <dgm:t>
        <a:bodyPr/>
        <a:lstStyle/>
        <a:p>
          <a:r>
            <a:rPr lang="es-ES" sz="1100" dirty="0"/>
            <a:t>Anomalías y eventos</a:t>
          </a:r>
        </a:p>
      </dgm:t>
    </dgm:pt>
    <dgm:pt modelId="{87B49145-E476-4CCB-888E-F4FB9E2A0F14}" type="parTrans" cxnId="{B880DE61-2403-47AD-A1D5-F61795E324D7}">
      <dgm:prSet/>
      <dgm:spPr/>
      <dgm:t>
        <a:bodyPr/>
        <a:lstStyle/>
        <a:p>
          <a:endParaRPr lang="es-ES" sz="850"/>
        </a:p>
      </dgm:t>
    </dgm:pt>
    <dgm:pt modelId="{1181FC52-B3CF-4775-B68C-4C01AC4834C0}" type="sibTrans" cxnId="{B880DE61-2403-47AD-A1D5-F61795E324D7}">
      <dgm:prSet/>
      <dgm:spPr/>
      <dgm:t>
        <a:bodyPr/>
        <a:lstStyle/>
        <a:p>
          <a:endParaRPr lang="es-ES" sz="850"/>
        </a:p>
      </dgm:t>
    </dgm:pt>
    <dgm:pt modelId="{7987C506-2CDE-44E4-B4F5-C33C33D5A6D6}">
      <dgm:prSet phldrT="[Texto]" custT="1"/>
      <dgm:spPr/>
      <dgm:t>
        <a:bodyPr/>
        <a:lstStyle/>
        <a:p>
          <a:r>
            <a:rPr lang="es-ES" sz="1100" dirty="0"/>
            <a:t>Monitoreo continuo de la seguridad</a:t>
          </a:r>
        </a:p>
      </dgm:t>
    </dgm:pt>
    <dgm:pt modelId="{54310600-079D-4722-BB85-54EC4A0229DD}" type="parTrans" cxnId="{B16B32E5-9AC9-45A0-AEB0-13678D547931}">
      <dgm:prSet/>
      <dgm:spPr/>
      <dgm:t>
        <a:bodyPr/>
        <a:lstStyle/>
        <a:p>
          <a:endParaRPr lang="es-ES" sz="850"/>
        </a:p>
      </dgm:t>
    </dgm:pt>
    <dgm:pt modelId="{F0D7FE95-B402-4BFC-8727-C8B5D71E0262}" type="sibTrans" cxnId="{B16B32E5-9AC9-45A0-AEB0-13678D547931}">
      <dgm:prSet/>
      <dgm:spPr/>
      <dgm:t>
        <a:bodyPr/>
        <a:lstStyle/>
        <a:p>
          <a:endParaRPr lang="es-ES" sz="850"/>
        </a:p>
      </dgm:t>
    </dgm:pt>
    <dgm:pt modelId="{B48EAD2E-4793-468B-8161-4C1247D8C357}">
      <dgm:prSet phldrT="[Texto]" custT="1"/>
      <dgm:spPr/>
      <dgm:t>
        <a:bodyPr/>
        <a:lstStyle/>
        <a:p>
          <a:r>
            <a:rPr lang="es-ES" sz="1100" dirty="0"/>
            <a:t>Evaluación de riesgos</a:t>
          </a:r>
        </a:p>
      </dgm:t>
    </dgm:pt>
    <dgm:pt modelId="{25D8EF5C-8EF7-4CE2-BBC0-088CF92287DF}" type="parTrans" cxnId="{666427D0-80A6-47A6-9A4F-735ACA94F674}">
      <dgm:prSet/>
      <dgm:spPr/>
      <dgm:t>
        <a:bodyPr/>
        <a:lstStyle/>
        <a:p>
          <a:endParaRPr lang="es-ES" sz="850"/>
        </a:p>
      </dgm:t>
    </dgm:pt>
    <dgm:pt modelId="{9E5F2613-F01F-40A9-B96A-0DCB9A2FABD1}" type="sibTrans" cxnId="{666427D0-80A6-47A6-9A4F-735ACA94F674}">
      <dgm:prSet/>
      <dgm:spPr/>
      <dgm:t>
        <a:bodyPr/>
        <a:lstStyle/>
        <a:p>
          <a:endParaRPr lang="es-ES" sz="850"/>
        </a:p>
      </dgm:t>
    </dgm:pt>
    <dgm:pt modelId="{CF346AAC-90E6-4778-BF87-9E764E622057}">
      <dgm:prSet phldrT="[Texto]" custT="1"/>
      <dgm:spPr/>
      <dgm:t>
        <a:bodyPr/>
        <a:lstStyle/>
        <a:p>
          <a:r>
            <a:rPr lang="es-ES" sz="1100" dirty="0"/>
            <a:t>Estrategia de gestión de riesgos</a:t>
          </a:r>
        </a:p>
      </dgm:t>
    </dgm:pt>
    <dgm:pt modelId="{DB01BF2A-B99E-4E84-B7F8-C01431891A5C}" type="parTrans" cxnId="{A4EC844C-0773-4D13-821E-3DF9E2F1569C}">
      <dgm:prSet/>
      <dgm:spPr/>
      <dgm:t>
        <a:bodyPr/>
        <a:lstStyle/>
        <a:p>
          <a:endParaRPr lang="es-ES" sz="850"/>
        </a:p>
      </dgm:t>
    </dgm:pt>
    <dgm:pt modelId="{FDFAE280-4403-4CEB-AD40-2EA575985CAF}" type="sibTrans" cxnId="{A4EC844C-0773-4D13-821E-3DF9E2F1569C}">
      <dgm:prSet/>
      <dgm:spPr/>
      <dgm:t>
        <a:bodyPr/>
        <a:lstStyle/>
        <a:p>
          <a:endParaRPr lang="es-ES" sz="850"/>
        </a:p>
      </dgm:t>
    </dgm:pt>
    <dgm:pt modelId="{707C3672-0EF0-42DB-A91A-175C205E0FE3}">
      <dgm:prSet phldrT="[Texto]" custT="1"/>
      <dgm:spPr/>
      <dgm:t>
        <a:bodyPr/>
        <a:lstStyle/>
        <a:p>
          <a:r>
            <a:rPr lang="es-ES" sz="1100" dirty="0"/>
            <a:t>Seguridad datos</a:t>
          </a:r>
        </a:p>
      </dgm:t>
    </dgm:pt>
    <dgm:pt modelId="{7E8BF841-A407-4F2A-8B1D-87F8204947A9}" type="parTrans" cxnId="{4084321E-ED64-422C-9BC9-A76B8F6AC830}">
      <dgm:prSet/>
      <dgm:spPr/>
      <dgm:t>
        <a:bodyPr/>
        <a:lstStyle/>
        <a:p>
          <a:endParaRPr lang="es-ES" sz="850"/>
        </a:p>
      </dgm:t>
    </dgm:pt>
    <dgm:pt modelId="{E1A72FAB-10A3-46A8-B080-66634AE5685E}" type="sibTrans" cxnId="{4084321E-ED64-422C-9BC9-A76B8F6AC830}">
      <dgm:prSet/>
      <dgm:spPr/>
      <dgm:t>
        <a:bodyPr/>
        <a:lstStyle/>
        <a:p>
          <a:endParaRPr lang="es-ES" sz="850"/>
        </a:p>
      </dgm:t>
    </dgm:pt>
    <dgm:pt modelId="{75AF9CFA-E5EA-41C7-B733-BCCC515E0C99}">
      <dgm:prSet phldrT="[Texto]" custT="1"/>
      <dgm:spPr/>
      <dgm:t>
        <a:bodyPr/>
        <a:lstStyle/>
        <a:p>
          <a:r>
            <a:rPr lang="es-ES" sz="1100" dirty="0"/>
            <a:t>Protección información y procedimientos</a:t>
          </a:r>
        </a:p>
      </dgm:t>
    </dgm:pt>
    <dgm:pt modelId="{3CEE2CE5-7F1A-4C1C-944F-F9AAAC447E80}" type="parTrans" cxnId="{6C77F185-335B-4561-A577-CC50C3937452}">
      <dgm:prSet/>
      <dgm:spPr/>
      <dgm:t>
        <a:bodyPr/>
        <a:lstStyle/>
        <a:p>
          <a:endParaRPr lang="es-ES" sz="850"/>
        </a:p>
      </dgm:t>
    </dgm:pt>
    <dgm:pt modelId="{20CD7C7A-38E6-42E7-9B7D-A0EBA79DEBEE}" type="sibTrans" cxnId="{6C77F185-335B-4561-A577-CC50C3937452}">
      <dgm:prSet/>
      <dgm:spPr/>
      <dgm:t>
        <a:bodyPr/>
        <a:lstStyle/>
        <a:p>
          <a:endParaRPr lang="es-ES" sz="850"/>
        </a:p>
      </dgm:t>
    </dgm:pt>
    <dgm:pt modelId="{24B5D0CC-0202-4F63-9F53-BB56674CDAF2}">
      <dgm:prSet phldrT="[Texto]" custT="1"/>
      <dgm:spPr/>
      <dgm:t>
        <a:bodyPr/>
        <a:lstStyle/>
        <a:p>
          <a:r>
            <a:rPr lang="es-ES" sz="1100" dirty="0"/>
            <a:t>Mantenimiento</a:t>
          </a:r>
        </a:p>
      </dgm:t>
    </dgm:pt>
    <dgm:pt modelId="{6EE67D20-F6D6-4D29-A8CA-F862546B2313}" type="parTrans" cxnId="{DF59F676-DDE2-4D0A-9772-4992C72CF3C0}">
      <dgm:prSet/>
      <dgm:spPr/>
      <dgm:t>
        <a:bodyPr/>
        <a:lstStyle/>
        <a:p>
          <a:endParaRPr lang="es-ES" sz="850"/>
        </a:p>
      </dgm:t>
    </dgm:pt>
    <dgm:pt modelId="{D38ED16B-C1E5-4430-8C95-08DCAD71A571}" type="sibTrans" cxnId="{DF59F676-DDE2-4D0A-9772-4992C72CF3C0}">
      <dgm:prSet/>
      <dgm:spPr/>
      <dgm:t>
        <a:bodyPr/>
        <a:lstStyle/>
        <a:p>
          <a:endParaRPr lang="es-ES" sz="850"/>
        </a:p>
      </dgm:t>
    </dgm:pt>
    <dgm:pt modelId="{61D4896A-7230-43AA-B591-599A59890DE6}">
      <dgm:prSet phldrT="[Texto]" custT="1"/>
      <dgm:spPr/>
      <dgm:t>
        <a:bodyPr/>
        <a:lstStyle/>
        <a:p>
          <a:r>
            <a:rPr lang="es-ES" sz="1100" dirty="0"/>
            <a:t>Tecnología de protección</a:t>
          </a:r>
        </a:p>
      </dgm:t>
    </dgm:pt>
    <dgm:pt modelId="{BCDA9D34-1AE7-4D0F-9626-81E53EF29AAC}" type="parTrans" cxnId="{60DA1C71-5453-4E77-BE55-5A315BE10DEE}">
      <dgm:prSet/>
      <dgm:spPr/>
      <dgm:t>
        <a:bodyPr/>
        <a:lstStyle/>
        <a:p>
          <a:endParaRPr lang="es-ES" sz="850"/>
        </a:p>
      </dgm:t>
    </dgm:pt>
    <dgm:pt modelId="{1B5620E4-76AC-439A-997B-54514566C62D}" type="sibTrans" cxnId="{60DA1C71-5453-4E77-BE55-5A315BE10DEE}">
      <dgm:prSet/>
      <dgm:spPr/>
      <dgm:t>
        <a:bodyPr/>
        <a:lstStyle/>
        <a:p>
          <a:endParaRPr lang="es-ES" sz="850"/>
        </a:p>
      </dgm:t>
    </dgm:pt>
    <dgm:pt modelId="{44647708-D3A2-4C9C-9F9F-05693CE8EBDC}">
      <dgm:prSet phldrT="[Texto]" custT="1"/>
      <dgm:spPr/>
      <dgm:t>
        <a:bodyPr/>
        <a:lstStyle/>
        <a:p>
          <a:r>
            <a:rPr lang="es-ES" sz="1100" dirty="0"/>
            <a:t>Proceso de detección</a:t>
          </a:r>
          <a:r>
            <a:rPr lang="es-ES" sz="1000" dirty="0"/>
            <a:t>	</a:t>
          </a:r>
        </a:p>
      </dgm:t>
    </dgm:pt>
    <dgm:pt modelId="{6AC8DF2A-D799-453B-BC4E-9E606CD8910B}" type="parTrans" cxnId="{24938EB7-43F0-492C-B0EE-30B0BABB9F41}">
      <dgm:prSet/>
      <dgm:spPr/>
      <dgm:t>
        <a:bodyPr/>
        <a:lstStyle/>
        <a:p>
          <a:endParaRPr lang="es-ES" sz="850"/>
        </a:p>
      </dgm:t>
    </dgm:pt>
    <dgm:pt modelId="{570D379C-26EB-41BF-879F-C87D52A72B06}" type="sibTrans" cxnId="{24938EB7-43F0-492C-B0EE-30B0BABB9F41}">
      <dgm:prSet/>
      <dgm:spPr/>
      <dgm:t>
        <a:bodyPr/>
        <a:lstStyle/>
        <a:p>
          <a:endParaRPr lang="es-ES" sz="850"/>
        </a:p>
      </dgm:t>
    </dgm:pt>
    <dgm:pt modelId="{6AD4D0FC-646C-486F-BF9B-DEBD8AFBEA9E}">
      <dgm:prSet phldrT="[Texto]" custT="1"/>
      <dgm:spPr/>
      <dgm:t>
        <a:bodyPr/>
        <a:lstStyle/>
        <a:p>
          <a:r>
            <a:rPr lang="es-ES" sz="1000" b="1" dirty="0"/>
            <a:t>Responder</a:t>
          </a:r>
        </a:p>
      </dgm:t>
    </dgm:pt>
    <dgm:pt modelId="{21C0E4C4-0330-4875-BA01-51083BFDC7DC}" type="parTrans" cxnId="{5ECFBA57-1B55-4A06-8599-332F03333415}">
      <dgm:prSet/>
      <dgm:spPr/>
      <dgm:t>
        <a:bodyPr/>
        <a:lstStyle/>
        <a:p>
          <a:endParaRPr lang="es-ES" sz="850"/>
        </a:p>
      </dgm:t>
    </dgm:pt>
    <dgm:pt modelId="{422AAFC1-2C1F-4577-8AF4-D49F26C425D1}" type="sibTrans" cxnId="{5ECFBA57-1B55-4A06-8599-332F03333415}">
      <dgm:prSet custT="1"/>
      <dgm:spPr/>
      <dgm:t>
        <a:bodyPr/>
        <a:lstStyle/>
        <a:p>
          <a:endParaRPr lang="es-ES" sz="850"/>
        </a:p>
      </dgm:t>
    </dgm:pt>
    <dgm:pt modelId="{699F0988-1992-46C3-B321-3E36FADD178E}">
      <dgm:prSet phldrT="[Texto]" custT="1"/>
      <dgm:spPr/>
      <dgm:t>
        <a:bodyPr/>
        <a:lstStyle/>
        <a:p>
          <a:r>
            <a:rPr lang="es-ES" sz="1100" dirty="0"/>
            <a:t>Planes de respuesta</a:t>
          </a:r>
        </a:p>
      </dgm:t>
    </dgm:pt>
    <dgm:pt modelId="{B04B32EB-3542-4E19-A6B0-A6768A994F2F}" type="parTrans" cxnId="{4481A7CB-7D0A-4A26-A990-236F4D5ACF18}">
      <dgm:prSet/>
      <dgm:spPr/>
      <dgm:t>
        <a:bodyPr/>
        <a:lstStyle/>
        <a:p>
          <a:endParaRPr lang="es-ES" sz="850"/>
        </a:p>
      </dgm:t>
    </dgm:pt>
    <dgm:pt modelId="{8D60D0C9-E7B4-48D1-8284-6B7B16F96DF9}" type="sibTrans" cxnId="{4481A7CB-7D0A-4A26-A990-236F4D5ACF18}">
      <dgm:prSet/>
      <dgm:spPr/>
      <dgm:t>
        <a:bodyPr/>
        <a:lstStyle/>
        <a:p>
          <a:endParaRPr lang="es-ES" sz="850"/>
        </a:p>
      </dgm:t>
    </dgm:pt>
    <dgm:pt modelId="{D44685D7-0E29-4A6C-927C-C560C9B26A7B}">
      <dgm:prSet phldrT="[Texto]" custT="1"/>
      <dgm:spPr/>
      <dgm:t>
        <a:bodyPr/>
        <a:lstStyle/>
        <a:p>
          <a:r>
            <a:rPr lang="es-ES" sz="1100" dirty="0"/>
            <a:t>Comunicaciones</a:t>
          </a:r>
        </a:p>
      </dgm:t>
    </dgm:pt>
    <dgm:pt modelId="{FD9129E7-B97C-4782-82B9-93A5B0AE3D34}" type="parTrans" cxnId="{B83479EA-C81C-4003-8A40-AFABCF61560A}">
      <dgm:prSet/>
      <dgm:spPr/>
      <dgm:t>
        <a:bodyPr/>
        <a:lstStyle/>
        <a:p>
          <a:endParaRPr lang="es-ES" sz="850"/>
        </a:p>
      </dgm:t>
    </dgm:pt>
    <dgm:pt modelId="{25683F0F-1B39-4DB5-9662-DB61009D1EFC}" type="sibTrans" cxnId="{B83479EA-C81C-4003-8A40-AFABCF61560A}">
      <dgm:prSet/>
      <dgm:spPr/>
      <dgm:t>
        <a:bodyPr/>
        <a:lstStyle/>
        <a:p>
          <a:endParaRPr lang="es-ES" sz="850"/>
        </a:p>
      </dgm:t>
    </dgm:pt>
    <dgm:pt modelId="{8564AA7F-0AED-41E0-A7A9-4213308ABD71}">
      <dgm:prSet phldrT="[Texto]" custT="1"/>
      <dgm:spPr/>
      <dgm:t>
        <a:bodyPr/>
        <a:lstStyle/>
        <a:p>
          <a:r>
            <a:rPr lang="es-ES" sz="1100" dirty="0"/>
            <a:t>Análisis</a:t>
          </a:r>
        </a:p>
      </dgm:t>
    </dgm:pt>
    <dgm:pt modelId="{0327758D-6A67-432A-9ABF-61E5A78BEA2F}" type="parTrans" cxnId="{6FC59E6E-CE60-4928-9691-054E57577ACB}">
      <dgm:prSet/>
      <dgm:spPr/>
      <dgm:t>
        <a:bodyPr/>
        <a:lstStyle/>
        <a:p>
          <a:endParaRPr lang="es-ES" sz="850"/>
        </a:p>
      </dgm:t>
    </dgm:pt>
    <dgm:pt modelId="{1C7F9AA8-2499-4116-99ED-70FA2073D423}" type="sibTrans" cxnId="{6FC59E6E-CE60-4928-9691-054E57577ACB}">
      <dgm:prSet/>
      <dgm:spPr/>
      <dgm:t>
        <a:bodyPr/>
        <a:lstStyle/>
        <a:p>
          <a:endParaRPr lang="es-ES" sz="850"/>
        </a:p>
      </dgm:t>
    </dgm:pt>
    <dgm:pt modelId="{86EE2E51-D3D6-4BFD-A17A-8E73EC134AA8}">
      <dgm:prSet phldrT="[Texto]" custT="1"/>
      <dgm:spPr/>
      <dgm:t>
        <a:bodyPr/>
        <a:lstStyle/>
        <a:p>
          <a:r>
            <a:rPr lang="es-ES" sz="1100" dirty="0"/>
            <a:t>Mitigación</a:t>
          </a:r>
        </a:p>
      </dgm:t>
    </dgm:pt>
    <dgm:pt modelId="{F80E1366-459D-4301-AE59-C33E7F38F120}" type="parTrans" cxnId="{E327AA2E-3962-4E72-8661-77488FD35229}">
      <dgm:prSet/>
      <dgm:spPr/>
      <dgm:t>
        <a:bodyPr/>
        <a:lstStyle/>
        <a:p>
          <a:endParaRPr lang="es-ES" sz="850"/>
        </a:p>
      </dgm:t>
    </dgm:pt>
    <dgm:pt modelId="{5C0CEE2F-EFB8-46FD-ABD9-72F95A671860}" type="sibTrans" cxnId="{E327AA2E-3962-4E72-8661-77488FD35229}">
      <dgm:prSet/>
      <dgm:spPr/>
      <dgm:t>
        <a:bodyPr/>
        <a:lstStyle/>
        <a:p>
          <a:endParaRPr lang="es-ES" sz="850"/>
        </a:p>
      </dgm:t>
    </dgm:pt>
    <dgm:pt modelId="{60464913-F8CF-4911-90B2-4E536B8B4C1B}">
      <dgm:prSet phldrT="[Texto]" custT="1"/>
      <dgm:spPr/>
      <dgm:t>
        <a:bodyPr/>
        <a:lstStyle/>
        <a:p>
          <a:r>
            <a:rPr lang="es-ES" sz="1100" dirty="0"/>
            <a:t>Mejoras</a:t>
          </a:r>
        </a:p>
      </dgm:t>
    </dgm:pt>
    <dgm:pt modelId="{1BCE5978-5DF9-4AE3-833F-55BC58AD86AB}" type="parTrans" cxnId="{29C584B4-59FF-4950-A3E2-69EEF07A219F}">
      <dgm:prSet/>
      <dgm:spPr/>
      <dgm:t>
        <a:bodyPr/>
        <a:lstStyle/>
        <a:p>
          <a:endParaRPr lang="es-ES" sz="850"/>
        </a:p>
      </dgm:t>
    </dgm:pt>
    <dgm:pt modelId="{7D4ACAEF-E0C4-438A-8DC0-EE92670E18E1}" type="sibTrans" cxnId="{29C584B4-59FF-4950-A3E2-69EEF07A219F}">
      <dgm:prSet/>
      <dgm:spPr/>
      <dgm:t>
        <a:bodyPr/>
        <a:lstStyle/>
        <a:p>
          <a:endParaRPr lang="es-ES" sz="850"/>
        </a:p>
      </dgm:t>
    </dgm:pt>
    <dgm:pt modelId="{C01B2C84-5D6B-46FE-8BB1-4DD34F46CEE8}">
      <dgm:prSet phldrT="[Texto]" custT="1"/>
      <dgm:spPr/>
      <dgm:t>
        <a:bodyPr/>
        <a:lstStyle/>
        <a:p>
          <a:r>
            <a:rPr lang="es-ES" sz="1000" b="1" dirty="0"/>
            <a:t>Recuperarse</a:t>
          </a:r>
        </a:p>
      </dgm:t>
    </dgm:pt>
    <dgm:pt modelId="{EB86941C-D4A7-45B8-BC52-EE1B5BE4F12F}" type="parTrans" cxnId="{337D7554-3E1B-493D-AD7D-0D18C3441E04}">
      <dgm:prSet/>
      <dgm:spPr/>
      <dgm:t>
        <a:bodyPr/>
        <a:lstStyle/>
        <a:p>
          <a:endParaRPr lang="es-ES" sz="850"/>
        </a:p>
      </dgm:t>
    </dgm:pt>
    <dgm:pt modelId="{FD9BE4EA-A40F-4B68-900E-4EF3B8C11A81}" type="sibTrans" cxnId="{337D7554-3E1B-493D-AD7D-0D18C3441E04}">
      <dgm:prSet/>
      <dgm:spPr/>
      <dgm:t>
        <a:bodyPr/>
        <a:lstStyle/>
        <a:p>
          <a:endParaRPr lang="es-ES" sz="850"/>
        </a:p>
      </dgm:t>
    </dgm:pt>
    <dgm:pt modelId="{35EAF81B-2ED2-4C1C-B343-ECE42AF0083C}">
      <dgm:prSet phldrT="[Texto]" custT="1"/>
      <dgm:spPr/>
      <dgm:t>
        <a:bodyPr/>
        <a:lstStyle/>
        <a:p>
          <a:r>
            <a:rPr lang="es-ES" sz="1100" dirty="0"/>
            <a:t>Planes de recuperación</a:t>
          </a:r>
        </a:p>
      </dgm:t>
    </dgm:pt>
    <dgm:pt modelId="{8778AA73-A002-4202-A0F0-C3958E1735E7}" type="parTrans" cxnId="{081DED6D-7F66-403A-8979-B49EAE82EA20}">
      <dgm:prSet/>
      <dgm:spPr/>
      <dgm:t>
        <a:bodyPr/>
        <a:lstStyle/>
        <a:p>
          <a:endParaRPr lang="es-ES" sz="850"/>
        </a:p>
      </dgm:t>
    </dgm:pt>
    <dgm:pt modelId="{5F3CF140-BA4A-445D-8A3A-A4FB4D22C08D}" type="sibTrans" cxnId="{081DED6D-7F66-403A-8979-B49EAE82EA20}">
      <dgm:prSet/>
      <dgm:spPr/>
      <dgm:t>
        <a:bodyPr/>
        <a:lstStyle/>
        <a:p>
          <a:endParaRPr lang="es-ES" sz="850"/>
        </a:p>
      </dgm:t>
    </dgm:pt>
    <dgm:pt modelId="{EA673784-A503-4AA4-B115-DF7F6115348B}">
      <dgm:prSet phldrT="[Texto]" custT="1"/>
      <dgm:spPr/>
      <dgm:t>
        <a:bodyPr/>
        <a:lstStyle/>
        <a:p>
          <a:r>
            <a:rPr lang="es-ES" sz="1100" dirty="0"/>
            <a:t>Mejoras </a:t>
          </a:r>
        </a:p>
      </dgm:t>
    </dgm:pt>
    <dgm:pt modelId="{A43746BA-8401-4852-902B-58AC39E85A67}" type="parTrans" cxnId="{377439A4-C742-427E-BEB6-CEC89F8CDF9F}">
      <dgm:prSet/>
      <dgm:spPr/>
      <dgm:t>
        <a:bodyPr/>
        <a:lstStyle/>
        <a:p>
          <a:endParaRPr lang="es-ES" sz="850"/>
        </a:p>
      </dgm:t>
    </dgm:pt>
    <dgm:pt modelId="{E39C8BB6-C54C-42E4-B1FD-8BA377305080}" type="sibTrans" cxnId="{377439A4-C742-427E-BEB6-CEC89F8CDF9F}">
      <dgm:prSet/>
      <dgm:spPr/>
      <dgm:t>
        <a:bodyPr/>
        <a:lstStyle/>
        <a:p>
          <a:endParaRPr lang="es-ES" sz="850"/>
        </a:p>
      </dgm:t>
    </dgm:pt>
    <dgm:pt modelId="{FB735356-064E-43B4-B958-75E5460F32DB}">
      <dgm:prSet phldrT="[Texto]" custT="1"/>
      <dgm:spPr/>
      <dgm:t>
        <a:bodyPr/>
        <a:lstStyle/>
        <a:p>
          <a:r>
            <a:rPr lang="es-ES" sz="1100" dirty="0"/>
            <a:t>Comunicaciones</a:t>
          </a:r>
        </a:p>
      </dgm:t>
    </dgm:pt>
    <dgm:pt modelId="{71EEC0CD-3796-444D-BE05-915496FD80D8}" type="parTrans" cxnId="{9B81A37E-8F3B-4660-9BF6-BF3FC22F22CD}">
      <dgm:prSet/>
      <dgm:spPr/>
      <dgm:t>
        <a:bodyPr/>
        <a:lstStyle/>
        <a:p>
          <a:endParaRPr lang="es-ES" sz="850"/>
        </a:p>
      </dgm:t>
    </dgm:pt>
    <dgm:pt modelId="{461DE73F-846F-47CA-A3CC-F568BAB0DE5D}" type="sibTrans" cxnId="{9B81A37E-8F3B-4660-9BF6-BF3FC22F22CD}">
      <dgm:prSet/>
      <dgm:spPr/>
      <dgm:t>
        <a:bodyPr/>
        <a:lstStyle/>
        <a:p>
          <a:endParaRPr lang="es-ES" sz="850"/>
        </a:p>
      </dgm:t>
    </dgm:pt>
    <dgm:pt modelId="{609F1493-DB22-4932-BEFF-EF79A979E897}" type="pres">
      <dgm:prSet presAssocID="{C62109EB-5C2B-4F1A-A46B-8B4C9013AEE3}" presName="Name0" presStyleCnt="0">
        <dgm:presLayoutVars>
          <dgm:dir/>
          <dgm:resizeHandles val="exact"/>
        </dgm:presLayoutVars>
      </dgm:prSet>
      <dgm:spPr/>
    </dgm:pt>
    <dgm:pt modelId="{61C959EE-52C2-4E53-8E34-9880D7BE1143}" type="pres">
      <dgm:prSet presAssocID="{CFD9661E-E466-4D41-A2DA-C7F90CFDAA34}" presName="composite" presStyleCnt="0"/>
      <dgm:spPr/>
    </dgm:pt>
    <dgm:pt modelId="{BB29AAD2-8325-493E-98FF-E32B9B8001FE}" type="pres">
      <dgm:prSet presAssocID="{CFD9661E-E466-4D41-A2DA-C7F90CFDAA34}" presName="imagSh" presStyleLbl="bgImgPlace1" presStyleIdx="0" presStyleCnt="5"/>
      <dgm:spPr>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dgm:spPr>
    </dgm:pt>
    <dgm:pt modelId="{908CB92F-5EA8-442B-99F5-E6F693D47519}" type="pres">
      <dgm:prSet presAssocID="{CFD9661E-E466-4D41-A2DA-C7F90CFDAA34}" presName="txNode" presStyleLbl="node1" presStyleIdx="0" presStyleCnt="5" custLinFactNeighborX="-3093" custLinFactNeighborY="28055">
        <dgm:presLayoutVars>
          <dgm:bulletEnabled val="1"/>
        </dgm:presLayoutVars>
      </dgm:prSet>
      <dgm:spPr/>
    </dgm:pt>
    <dgm:pt modelId="{BBFB2A25-0F4B-4BFE-B814-AB7316EAC8B7}" type="pres">
      <dgm:prSet presAssocID="{49D8FBD1-85A2-46B9-B60C-01657606DF94}" presName="sibTrans" presStyleLbl="sibTrans2D1" presStyleIdx="0" presStyleCnt="4"/>
      <dgm:spPr/>
    </dgm:pt>
    <dgm:pt modelId="{E731F7FA-CB05-4657-8649-0B0F6F1AE1B0}" type="pres">
      <dgm:prSet presAssocID="{49D8FBD1-85A2-46B9-B60C-01657606DF94}" presName="connTx" presStyleLbl="sibTrans2D1" presStyleIdx="0" presStyleCnt="4"/>
      <dgm:spPr/>
    </dgm:pt>
    <dgm:pt modelId="{2FA8CF50-F6ED-4F41-935F-8F5A0970CC49}" type="pres">
      <dgm:prSet presAssocID="{6DF347B9-05AB-4459-BD13-CF949C3C8A14}" presName="composite" presStyleCnt="0"/>
      <dgm:spPr/>
    </dgm:pt>
    <dgm:pt modelId="{CC3C3F98-2E6A-4969-A79D-F74B7252E040}" type="pres">
      <dgm:prSet presAssocID="{6DF347B9-05AB-4459-BD13-CF949C3C8A14}" presName="imagSh" presStyleLbl="bgImgPlace1" presStyleIdx="1" presStyleCnt="5"/>
      <dgm:spPr>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dgm:spPr>
    </dgm:pt>
    <dgm:pt modelId="{FA6E42F6-94D9-4B06-B7B6-43BEC90AB36B}" type="pres">
      <dgm:prSet presAssocID="{6DF347B9-05AB-4459-BD13-CF949C3C8A14}" presName="txNode" presStyleLbl="node1" presStyleIdx="1" presStyleCnt="5" custLinFactNeighborX="-3093" custLinFactNeighborY="28055">
        <dgm:presLayoutVars>
          <dgm:bulletEnabled val="1"/>
        </dgm:presLayoutVars>
      </dgm:prSet>
      <dgm:spPr/>
    </dgm:pt>
    <dgm:pt modelId="{E8FD12FB-2AD3-4C77-B301-F385A7060FE1}" type="pres">
      <dgm:prSet presAssocID="{BC93E36D-F700-4375-9905-72193D372128}" presName="sibTrans" presStyleLbl="sibTrans2D1" presStyleIdx="1" presStyleCnt="4"/>
      <dgm:spPr/>
    </dgm:pt>
    <dgm:pt modelId="{538C8548-D911-4CCC-8972-2C2ACD0101D4}" type="pres">
      <dgm:prSet presAssocID="{BC93E36D-F700-4375-9905-72193D372128}" presName="connTx" presStyleLbl="sibTrans2D1" presStyleIdx="1" presStyleCnt="4"/>
      <dgm:spPr/>
    </dgm:pt>
    <dgm:pt modelId="{4FEC386B-3FB5-4B60-92EC-E3C58D006AF3}" type="pres">
      <dgm:prSet presAssocID="{A7094814-6996-43B0-A68D-BA1440C8BDE9}" presName="composite" presStyleCnt="0"/>
      <dgm:spPr/>
    </dgm:pt>
    <dgm:pt modelId="{259946B3-D25B-4A3C-9607-6E534306D61E}" type="pres">
      <dgm:prSet presAssocID="{A7094814-6996-43B0-A68D-BA1440C8BDE9}" presName="imagSh" presStyleLbl="bgImgPlace1" presStyleIdx="2" presStyleCnt="5"/>
      <dgm:spPr>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dgm:spPr>
    </dgm:pt>
    <dgm:pt modelId="{975CF257-F5A2-4F77-AE0D-B4A9E4CF1874}" type="pres">
      <dgm:prSet presAssocID="{A7094814-6996-43B0-A68D-BA1440C8BDE9}" presName="txNode" presStyleLbl="node1" presStyleIdx="2" presStyleCnt="5" custLinFactNeighborX="-3093" custLinFactNeighborY="28055">
        <dgm:presLayoutVars>
          <dgm:bulletEnabled val="1"/>
        </dgm:presLayoutVars>
      </dgm:prSet>
      <dgm:spPr/>
    </dgm:pt>
    <dgm:pt modelId="{D3AD787B-03EF-4384-96FC-FBC6FA0E19ED}" type="pres">
      <dgm:prSet presAssocID="{2C36DAD2-F638-4F81-B263-41E6E73EF41E}" presName="sibTrans" presStyleLbl="sibTrans2D1" presStyleIdx="2" presStyleCnt="4"/>
      <dgm:spPr/>
    </dgm:pt>
    <dgm:pt modelId="{22E2EF1C-6DCC-42E1-8079-C47D12798B10}" type="pres">
      <dgm:prSet presAssocID="{2C36DAD2-F638-4F81-B263-41E6E73EF41E}" presName="connTx" presStyleLbl="sibTrans2D1" presStyleIdx="2" presStyleCnt="4"/>
      <dgm:spPr/>
    </dgm:pt>
    <dgm:pt modelId="{5D9971B6-BF10-4E53-A116-9974856BC5DF}" type="pres">
      <dgm:prSet presAssocID="{6AD4D0FC-646C-486F-BF9B-DEBD8AFBEA9E}" presName="composite" presStyleCnt="0"/>
      <dgm:spPr/>
    </dgm:pt>
    <dgm:pt modelId="{99C03321-AD35-4BBC-BC02-B81DD25EF5FE}" type="pres">
      <dgm:prSet presAssocID="{6AD4D0FC-646C-486F-BF9B-DEBD8AFBEA9E}" presName="imagSh" presStyleLbl="bgImgPlace1" presStyleIdx="3" presStyleCnt="5"/>
      <dgm:spPr>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dgm:spPr>
    </dgm:pt>
    <dgm:pt modelId="{6D1B0868-4582-4E66-A4E4-08E22E62931E}" type="pres">
      <dgm:prSet presAssocID="{6AD4D0FC-646C-486F-BF9B-DEBD8AFBEA9E}" presName="txNode" presStyleLbl="node1" presStyleIdx="3" presStyleCnt="5" custLinFactNeighborX="-3092" custLinFactNeighborY="28055">
        <dgm:presLayoutVars>
          <dgm:bulletEnabled val="1"/>
        </dgm:presLayoutVars>
      </dgm:prSet>
      <dgm:spPr/>
    </dgm:pt>
    <dgm:pt modelId="{B1B3E56E-367D-46AF-96D3-C70FE7C693D5}" type="pres">
      <dgm:prSet presAssocID="{422AAFC1-2C1F-4577-8AF4-D49F26C425D1}" presName="sibTrans" presStyleLbl="sibTrans2D1" presStyleIdx="3" presStyleCnt="4"/>
      <dgm:spPr/>
    </dgm:pt>
    <dgm:pt modelId="{AA75F406-2694-4212-8359-D41D0105C16E}" type="pres">
      <dgm:prSet presAssocID="{422AAFC1-2C1F-4577-8AF4-D49F26C425D1}" presName="connTx" presStyleLbl="sibTrans2D1" presStyleIdx="3" presStyleCnt="4"/>
      <dgm:spPr/>
    </dgm:pt>
    <dgm:pt modelId="{C0D397DC-19A0-4918-BA22-5E342E87F459}" type="pres">
      <dgm:prSet presAssocID="{C01B2C84-5D6B-46FE-8BB1-4DD34F46CEE8}" presName="composite" presStyleCnt="0"/>
      <dgm:spPr/>
    </dgm:pt>
    <dgm:pt modelId="{EBF4C65E-5E49-4394-A97A-341AC7DFD438}" type="pres">
      <dgm:prSet presAssocID="{C01B2C84-5D6B-46FE-8BB1-4DD34F46CEE8}" presName="imagSh" presStyleLbl="bgImgPlace1" presStyleIdx="4" presStyleCnt="5"/>
      <dgm:spPr>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dgm:spPr>
    </dgm:pt>
    <dgm:pt modelId="{67737B99-9A1E-4AC6-AFF4-80103183C597}" type="pres">
      <dgm:prSet presAssocID="{C01B2C84-5D6B-46FE-8BB1-4DD34F46CEE8}" presName="txNode" presStyleLbl="node1" presStyleIdx="4" presStyleCnt="5" custLinFactNeighborX="-3092" custLinFactNeighborY="28055">
        <dgm:presLayoutVars>
          <dgm:bulletEnabled val="1"/>
        </dgm:presLayoutVars>
      </dgm:prSet>
      <dgm:spPr/>
    </dgm:pt>
  </dgm:ptLst>
  <dgm:cxnLst>
    <dgm:cxn modelId="{FCF8E200-5FEA-42CD-8C47-FCA050C33230}" type="presOf" srcId="{60464913-F8CF-4911-90B2-4E536B8B4C1B}" destId="{6D1B0868-4582-4E66-A4E4-08E22E62931E}" srcOrd="0" destOrd="5" presId="urn:microsoft.com/office/officeart/2005/8/layout/hProcess10"/>
    <dgm:cxn modelId="{C8CD8B09-FA00-48C6-943D-12B6E3DD9BB1}" type="presOf" srcId="{2C36DAD2-F638-4F81-B263-41E6E73EF41E}" destId="{D3AD787B-03EF-4384-96FC-FBC6FA0E19ED}" srcOrd="0" destOrd="0" presId="urn:microsoft.com/office/officeart/2005/8/layout/hProcess10"/>
    <dgm:cxn modelId="{A632DE14-87FB-44C0-AFCB-10CE798FE4E6}" type="presOf" srcId="{AACE8F74-A6C5-43F0-867A-D1B44CE008A8}" destId="{FA6E42F6-94D9-4B06-B7B6-43BEC90AB36B}" srcOrd="0" destOrd="2" presId="urn:microsoft.com/office/officeart/2005/8/layout/hProcess10"/>
    <dgm:cxn modelId="{AA128817-7E57-4567-9C52-FB28DC7FFDE3}" type="presOf" srcId="{49D8FBD1-85A2-46B9-B60C-01657606DF94}" destId="{BBFB2A25-0F4B-4BFE-B814-AB7316EAC8B7}" srcOrd="0" destOrd="0" presId="urn:microsoft.com/office/officeart/2005/8/layout/hProcess10"/>
    <dgm:cxn modelId="{4084321E-ED64-422C-9BC9-A76B8F6AC830}" srcId="{6DF347B9-05AB-4459-BD13-CF949C3C8A14}" destId="{707C3672-0EF0-42DB-A91A-175C205E0FE3}" srcOrd="2" destOrd="0" parTransId="{7E8BF841-A407-4F2A-8B1D-87F8204947A9}" sibTransId="{E1A72FAB-10A3-46A8-B080-66634AE5685E}"/>
    <dgm:cxn modelId="{7F259322-A5FE-4DB3-949C-E40A1863B23C}" type="presOf" srcId="{888698DA-F7B1-4E08-8114-1776AA8ED6F7}" destId="{908CB92F-5EA8-442B-99F5-E6F693D47519}" srcOrd="0" destOrd="1" presId="urn:microsoft.com/office/officeart/2005/8/layout/hProcess10"/>
    <dgm:cxn modelId="{73CB9623-ED71-4FF3-BECF-A86C196F1515}" type="presOf" srcId="{B48EAD2E-4793-468B-8161-4C1247D8C357}" destId="{908CB92F-5EA8-442B-99F5-E6F693D47519}" srcOrd="0" destOrd="3" presId="urn:microsoft.com/office/officeart/2005/8/layout/hProcess10"/>
    <dgm:cxn modelId="{5F65A22B-6A29-4E7E-90C2-016031A56725}" type="presOf" srcId="{707C3672-0EF0-42DB-A91A-175C205E0FE3}" destId="{FA6E42F6-94D9-4B06-B7B6-43BEC90AB36B}" srcOrd="0" destOrd="3" presId="urn:microsoft.com/office/officeart/2005/8/layout/hProcess10"/>
    <dgm:cxn modelId="{E327AA2E-3962-4E72-8661-77488FD35229}" srcId="{6AD4D0FC-646C-486F-BF9B-DEBD8AFBEA9E}" destId="{86EE2E51-D3D6-4BFD-A17A-8E73EC134AA8}" srcOrd="3" destOrd="0" parTransId="{F80E1366-459D-4301-AE59-C33E7F38F120}" sibTransId="{5C0CEE2F-EFB8-46FD-ABD9-72F95A671860}"/>
    <dgm:cxn modelId="{9EC52230-E2DE-4935-B471-48DCF822F511}" srcId="{C62109EB-5C2B-4F1A-A46B-8B4C9013AEE3}" destId="{6DF347B9-05AB-4459-BD13-CF949C3C8A14}" srcOrd="1" destOrd="0" parTransId="{A2D7F9F6-705D-4254-9817-74C705D35DD7}" sibTransId="{BC93E36D-F700-4375-9905-72193D372128}"/>
    <dgm:cxn modelId="{82B6E237-83DE-4211-A254-F3222B0C5248}" type="presOf" srcId="{BC93E36D-F700-4375-9905-72193D372128}" destId="{538C8548-D911-4CCC-8972-2C2ACD0101D4}" srcOrd="1" destOrd="0" presId="urn:microsoft.com/office/officeart/2005/8/layout/hProcess10"/>
    <dgm:cxn modelId="{AE95D33B-3913-4BD5-9BE9-4B789A051DCB}" type="presOf" srcId="{2180C18D-FEE9-4539-868A-88016A2CB7E5}" destId="{FA6E42F6-94D9-4B06-B7B6-43BEC90AB36B}" srcOrd="0" destOrd="1" presId="urn:microsoft.com/office/officeart/2005/8/layout/hProcess10"/>
    <dgm:cxn modelId="{623E723C-8D97-4070-9353-3F308EB3396D}" type="presOf" srcId="{EA673784-A503-4AA4-B115-DF7F6115348B}" destId="{67737B99-9A1E-4AC6-AFF4-80103183C597}" srcOrd="0" destOrd="2" presId="urn:microsoft.com/office/officeart/2005/8/layout/hProcess10"/>
    <dgm:cxn modelId="{0027323D-467F-4211-80C6-978271A543CE}" type="presOf" srcId="{422AAFC1-2C1F-4577-8AF4-D49F26C425D1}" destId="{B1B3E56E-367D-46AF-96D3-C70FE7C693D5}" srcOrd="0" destOrd="0" presId="urn:microsoft.com/office/officeart/2005/8/layout/hProcess10"/>
    <dgm:cxn modelId="{2220FC3D-CDFB-4C1C-B28B-8124784C5158}" type="presOf" srcId="{D44685D7-0E29-4A6C-927C-C560C9B26A7B}" destId="{6D1B0868-4582-4E66-A4E4-08E22E62931E}" srcOrd="0" destOrd="2" presId="urn:microsoft.com/office/officeart/2005/8/layout/hProcess10"/>
    <dgm:cxn modelId="{C9E7FE3E-3108-40FB-8C03-65F7A778D7F4}" type="presOf" srcId="{6DF347B9-05AB-4459-BD13-CF949C3C8A14}" destId="{FA6E42F6-94D9-4B06-B7B6-43BEC90AB36B}" srcOrd="0" destOrd="0" presId="urn:microsoft.com/office/officeart/2005/8/layout/hProcess10"/>
    <dgm:cxn modelId="{407CDB5D-7EA2-42F1-8A15-37B6DAAB40AA}" srcId="{CFD9661E-E466-4D41-A2DA-C7F90CFDAA34}" destId="{888698DA-F7B1-4E08-8114-1776AA8ED6F7}" srcOrd="0" destOrd="0" parTransId="{5D8954A5-8BA7-45C7-B3F9-D9857EAE291C}" sibTransId="{AABABD63-AD2C-404C-B001-8785D1EFE6F1}"/>
    <dgm:cxn modelId="{27AD0761-5DE6-4380-A0AE-6FA324BC0165}" srcId="{C62109EB-5C2B-4F1A-A46B-8B4C9013AEE3}" destId="{A7094814-6996-43B0-A68D-BA1440C8BDE9}" srcOrd="2" destOrd="0" parTransId="{14168005-BA5F-4096-AF14-5B97D9F9EEEF}" sibTransId="{2C36DAD2-F638-4F81-B263-41E6E73EF41E}"/>
    <dgm:cxn modelId="{B880DE61-2403-47AD-A1D5-F61795E324D7}" srcId="{A7094814-6996-43B0-A68D-BA1440C8BDE9}" destId="{F9A92B5C-CF19-4DF1-8A64-9CA08F2CA889}" srcOrd="0" destOrd="0" parTransId="{87B49145-E476-4CCB-888E-F4FB9E2A0F14}" sibTransId="{1181FC52-B3CF-4775-B68C-4C01AC4834C0}"/>
    <dgm:cxn modelId="{5FD8F162-624C-489F-AB4A-4D7FFD9C2B9D}" type="presOf" srcId="{61D4896A-7230-43AA-B591-599A59890DE6}" destId="{FA6E42F6-94D9-4B06-B7B6-43BEC90AB36B}" srcOrd="0" destOrd="6" presId="urn:microsoft.com/office/officeart/2005/8/layout/hProcess10"/>
    <dgm:cxn modelId="{0FBBFC47-DC73-40BE-AA5B-1E93459C9A40}" type="presOf" srcId="{2C36DAD2-F638-4F81-B263-41E6E73EF41E}" destId="{22E2EF1C-6DCC-42E1-8079-C47D12798B10}" srcOrd="1" destOrd="0" presId="urn:microsoft.com/office/officeart/2005/8/layout/hProcess10"/>
    <dgm:cxn modelId="{A4EC844C-0773-4D13-821E-3DF9E2F1569C}" srcId="{CFD9661E-E466-4D41-A2DA-C7F90CFDAA34}" destId="{CF346AAC-90E6-4778-BF87-9E764E622057}" srcOrd="3" destOrd="0" parTransId="{DB01BF2A-B99E-4E84-B7F8-C01431891A5C}" sibTransId="{FDFAE280-4403-4CEB-AD40-2EA575985CAF}"/>
    <dgm:cxn modelId="{FE33D46D-4227-4D16-861D-0E0901A370B6}" type="presOf" srcId="{FB735356-064E-43B4-B958-75E5460F32DB}" destId="{67737B99-9A1E-4AC6-AFF4-80103183C597}" srcOrd="0" destOrd="3" presId="urn:microsoft.com/office/officeart/2005/8/layout/hProcess10"/>
    <dgm:cxn modelId="{081DED6D-7F66-403A-8979-B49EAE82EA20}" srcId="{C01B2C84-5D6B-46FE-8BB1-4DD34F46CEE8}" destId="{35EAF81B-2ED2-4C1C-B343-ECE42AF0083C}" srcOrd="0" destOrd="0" parTransId="{8778AA73-A002-4202-A0F0-C3958E1735E7}" sibTransId="{5F3CF140-BA4A-445D-8A3A-A4FB4D22C08D}"/>
    <dgm:cxn modelId="{6FC59E6E-CE60-4928-9691-054E57577ACB}" srcId="{6AD4D0FC-646C-486F-BF9B-DEBD8AFBEA9E}" destId="{8564AA7F-0AED-41E0-A7A9-4213308ABD71}" srcOrd="2" destOrd="0" parTransId="{0327758D-6A67-432A-9ABF-61E5A78BEA2F}" sibTransId="{1C7F9AA8-2499-4116-99ED-70FA2073D423}"/>
    <dgm:cxn modelId="{DC9C1951-E90D-4428-9EFE-536AF887C29B}" type="presOf" srcId="{C01B2C84-5D6B-46FE-8BB1-4DD34F46CEE8}" destId="{67737B99-9A1E-4AC6-AFF4-80103183C597}" srcOrd="0" destOrd="0" presId="urn:microsoft.com/office/officeart/2005/8/layout/hProcess10"/>
    <dgm:cxn modelId="{60DA1C71-5453-4E77-BE55-5A315BE10DEE}" srcId="{6DF347B9-05AB-4459-BD13-CF949C3C8A14}" destId="{61D4896A-7230-43AA-B591-599A59890DE6}" srcOrd="5" destOrd="0" parTransId="{BCDA9D34-1AE7-4D0F-9626-81E53EF29AAC}" sibTransId="{1B5620E4-76AC-439A-997B-54514566C62D}"/>
    <dgm:cxn modelId="{0B26A552-B36A-43ED-AEA3-55572ED24D29}" type="presOf" srcId="{35EAF81B-2ED2-4C1C-B343-ECE42AF0083C}" destId="{67737B99-9A1E-4AC6-AFF4-80103183C597}" srcOrd="0" destOrd="1" presId="urn:microsoft.com/office/officeart/2005/8/layout/hProcess10"/>
    <dgm:cxn modelId="{337D7554-3E1B-493D-AD7D-0D18C3441E04}" srcId="{C62109EB-5C2B-4F1A-A46B-8B4C9013AEE3}" destId="{C01B2C84-5D6B-46FE-8BB1-4DD34F46CEE8}" srcOrd="4" destOrd="0" parTransId="{EB86941C-D4A7-45B8-BC52-EE1B5BE4F12F}" sibTransId="{FD9BE4EA-A40F-4B68-900E-4EF3B8C11A81}"/>
    <dgm:cxn modelId="{0BE71676-DC3A-4384-826B-C145FC8E86B6}" type="presOf" srcId="{C62109EB-5C2B-4F1A-A46B-8B4C9013AEE3}" destId="{609F1493-DB22-4932-BEFF-EF79A979E897}" srcOrd="0" destOrd="0" presId="urn:microsoft.com/office/officeart/2005/8/layout/hProcess10"/>
    <dgm:cxn modelId="{DF59F676-DDE2-4D0A-9772-4992C72CF3C0}" srcId="{6DF347B9-05AB-4459-BD13-CF949C3C8A14}" destId="{24B5D0CC-0202-4F63-9F53-BB56674CDAF2}" srcOrd="4" destOrd="0" parTransId="{6EE67D20-F6D6-4D29-A8CA-F862546B2313}" sibTransId="{D38ED16B-C1E5-4430-8C95-08DCAD71A571}"/>
    <dgm:cxn modelId="{5ECFBA57-1B55-4A06-8599-332F03333415}" srcId="{C62109EB-5C2B-4F1A-A46B-8B4C9013AEE3}" destId="{6AD4D0FC-646C-486F-BF9B-DEBD8AFBEA9E}" srcOrd="3" destOrd="0" parTransId="{21C0E4C4-0330-4875-BA01-51083BFDC7DC}" sibTransId="{422AAFC1-2C1F-4577-8AF4-D49F26C425D1}"/>
    <dgm:cxn modelId="{BEBF5A78-64FE-4565-9EA1-76771F77DAE1}" srcId="{CFD9661E-E466-4D41-A2DA-C7F90CFDAA34}" destId="{1281D599-E36D-49FF-B1DC-BE785EA334F1}" srcOrd="1" destOrd="0" parTransId="{7C0ACAE6-0D47-4CA6-8776-54FA93A87DDF}" sibTransId="{BC9BCD4A-5EBF-4B52-8076-D89333A9DC8F}"/>
    <dgm:cxn modelId="{9B81A37E-8F3B-4660-9BF6-BF3FC22F22CD}" srcId="{C01B2C84-5D6B-46FE-8BB1-4DD34F46CEE8}" destId="{FB735356-064E-43B4-B958-75E5460F32DB}" srcOrd="2" destOrd="0" parTransId="{71EEC0CD-3796-444D-BE05-915496FD80D8}" sibTransId="{461DE73F-846F-47CA-A3CC-F568BAB0DE5D}"/>
    <dgm:cxn modelId="{6B825280-CCDF-47CD-86AE-B98A49CF591A}" type="presOf" srcId="{422AAFC1-2C1F-4577-8AF4-D49F26C425D1}" destId="{AA75F406-2694-4212-8359-D41D0105C16E}" srcOrd="1" destOrd="0" presId="urn:microsoft.com/office/officeart/2005/8/layout/hProcess10"/>
    <dgm:cxn modelId="{1783DB84-A15E-4873-9969-C98D344A38CF}" type="presOf" srcId="{7987C506-2CDE-44E4-B4F5-C33C33D5A6D6}" destId="{975CF257-F5A2-4F77-AE0D-B4A9E4CF1874}" srcOrd="0" destOrd="2" presId="urn:microsoft.com/office/officeart/2005/8/layout/hProcess10"/>
    <dgm:cxn modelId="{6C77F185-335B-4561-A577-CC50C3937452}" srcId="{6DF347B9-05AB-4459-BD13-CF949C3C8A14}" destId="{75AF9CFA-E5EA-41C7-B733-BCCC515E0C99}" srcOrd="3" destOrd="0" parTransId="{3CEE2CE5-7F1A-4C1C-944F-F9AAAC447E80}" sibTransId="{20CD7C7A-38E6-42E7-9B7D-A0EBA79DEBEE}"/>
    <dgm:cxn modelId="{E9FA5C93-5C62-44D4-8804-5084E9861488}" type="presOf" srcId="{8564AA7F-0AED-41E0-A7A9-4213308ABD71}" destId="{6D1B0868-4582-4E66-A4E4-08E22E62931E}" srcOrd="0" destOrd="3" presId="urn:microsoft.com/office/officeart/2005/8/layout/hProcess10"/>
    <dgm:cxn modelId="{377439A4-C742-427E-BEB6-CEC89F8CDF9F}" srcId="{C01B2C84-5D6B-46FE-8BB1-4DD34F46CEE8}" destId="{EA673784-A503-4AA4-B115-DF7F6115348B}" srcOrd="1" destOrd="0" parTransId="{A43746BA-8401-4852-902B-58AC39E85A67}" sibTransId="{E39C8BB6-C54C-42E4-B1FD-8BA377305080}"/>
    <dgm:cxn modelId="{411BC6A8-7166-4520-BA59-C0A7EE91D4B0}" srcId="{6DF347B9-05AB-4459-BD13-CF949C3C8A14}" destId="{AACE8F74-A6C5-43F0-867A-D1B44CE008A8}" srcOrd="1" destOrd="0" parTransId="{36FC6262-8674-43DF-89D4-53CB9168501D}" sibTransId="{138B43F3-538D-4A54-A59E-4D3C5D3642D4}"/>
    <dgm:cxn modelId="{2B5006B2-A62B-41DE-AC26-C5A008C44009}" srcId="{6DF347B9-05AB-4459-BD13-CF949C3C8A14}" destId="{2180C18D-FEE9-4539-868A-88016A2CB7E5}" srcOrd="0" destOrd="0" parTransId="{8C64319D-C016-44E0-84E3-A3726875BFE6}" sibTransId="{A4C4296A-BEC1-42CE-A882-17139BD815F4}"/>
    <dgm:cxn modelId="{29C584B4-59FF-4950-A3E2-69EEF07A219F}" srcId="{6AD4D0FC-646C-486F-BF9B-DEBD8AFBEA9E}" destId="{60464913-F8CF-4911-90B2-4E536B8B4C1B}" srcOrd="4" destOrd="0" parTransId="{1BCE5978-5DF9-4AE3-833F-55BC58AD86AB}" sibTransId="{7D4ACAEF-E0C4-438A-8DC0-EE92670E18E1}"/>
    <dgm:cxn modelId="{C14FD4B6-8FA8-4E77-9033-67E718201EED}" type="presOf" srcId="{6AD4D0FC-646C-486F-BF9B-DEBD8AFBEA9E}" destId="{6D1B0868-4582-4E66-A4E4-08E22E62931E}" srcOrd="0" destOrd="0" presId="urn:microsoft.com/office/officeart/2005/8/layout/hProcess10"/>
    <dgm:cxn modelId="{24938EB7-43F0-492C-B0EE-30B0BABB9F41}" srcId="{A7094814-6996-43B0-A68D-BA1440C8BDE9}" destId="{44647708-D3A2-4C9C-9F9F-05693CE8EBDC}" srcOrd="2" destOrd="0" parTransId="{6AC8DF2A-D799-453B-BC4E-9E606CD8910B}" sibTransId="{570D379C-26EB-41BF-879F-C87D52A72B06}"/>
    <dgm:cxn modelId="{4569DABD-E590-48D6-897B-6A2F24D8BB3F}" type="presOf" srcId="{86EE2E51-D3D6-4BFD-A17A-8E73EC134AA8}" destId="{6D1B0868-4582-4E66-A4E4-08E22E62931E}" srcOrd="0" destOrd="4" presId="urn:microsoft.com/office/officeart/2005/8/layout/hProcess10"/>
    <dgm:cxn modelId="{2ACD3ABF-19EB-42CF-9B7C-BF917C40D69F}" type="presOf" srcId="{A7094814-6996-43B0-A68D-BA1440C8BDE9}" destId="{975CF257-F5A2-4F77-AE0D-B4A9E4CF1874}" srcOrd="0" destOrd="0" presId="urn:microsoft.com/office/officeart/2005/8/layout/hProcess10"/>
    <dgm:cxn modelId="{A943BDC1-E900-4F0D-B9F5-8A67639C60BA}" type="presOf" srcId="{CFD9661E-E466-4D41-A2DA-C7F90CFDAA34}" destId="{908CB92F-5EA8-442B-99F5-E6F693D47519}" srcOrd="0" destOrd="0" presId="urn:microsoft.com/office/officeart/2005/8/layout/hProcess10"/>
    <dgm:cxn modelId="{B71AD7C3-5A7F-4A2A-9D04-02EC5A7F4053}" type="presOf" srcId="{699F0988-1992-46C3-B321-3E36FADD178E}" destId="{6D1B0868-4582-4E66-A4E4-08E22E62931E}" srcOrd="0" destOrd="1" presId="urn:microsoft.com/office/officeart/2005/8/layout/hProcess10"/>
    <dgm:cxn modelId="{04B6C6C7-0966-4767-BBB7-8EEDAE666C33}" type="presOf" srcId="{24B5D0CC-0202-4F63-9F53-BB56674CDAF2}" destId="{FA6E42F6-94D9-4B06-B7B6-43BEC90AB36B}" srcOrd="0" destOrd="5" presId="urn:microsoft.com/office/officeart/2005/8/layout/hProcess10"/>
    <dgm:cxn modelId="{4481A7CB-7D0A-4A26-A990-236F4D5ACF18}" srcId="{6AD4D0FC-646C-486F-BF9B-DEBD8AFBEA9E}" destId="{699F0988-1992-46C3-B321-3E36FADD178E}" srcOrd="0" destOrd="0" parTransId="{B04B32EB-3542-4E19-A6B0-A6768A994F2F}" sibTransId="{8D60D0C9-E7B4-48D1-8284-6B7B16F96DF9}"/>
    <dgm:cxn modelId="{E703B9CE-30B0-4F08-885E-369F70DA527A}" type="presOf" srcId="{44647708-D3A2-4C9C-9F9F-05693CE8EBDC}" destId="{975CF257-F5A2-4F77-AE0D-B4A9E4CF1874}" srcOrd="0" destOrd="3" presId="urn:microsoft.com/office/officeart/2005/8/layout/hProcess10"/>
    <dgm:cxn modelId="{D034ECCE-9E94-4E0F-98FA-D5D2F962852A}" srcId="{C62109EB-5C2B-4F1A-A46B-8B4C9013AEE3}" destId="{CFD9661E-E466-4D41-A2DA-C7F90CFDAA34}" srcOrd="0" destOrd="0" parTransId="{3D61A766-195D-4F1A-ADF3-0F9C8ABA5B64}" sibTransId="{49D8FBD1-85A2-46B9-B60C-01657606DF94}"/>
    <dgm:cxn modelId="{666427D0-80A6-47A6-9A4F-735ACA94F674}" srcId="{CFD9661E-E466-4D41-A2DA-C7F90CFDAA34}" destId="{B48EAD2E-4793-468B-8161-4C1247D8C357}" srcOrd="2" destOrd="0" parTransId="{25D8EF5C-8EF7-4CE2-BBC0-088CF92287DF}" sibTransId="{9E5F2613-F01F-40A9-B96A-0DCB9A2FABD1}"/>
    <dgm:cxn modelId="{E43A49D0-F13C-4977-99AE-3B0D065EC158}" type="presOf" srcId="{75AF9CFA-E5EA-41C7-B733-BCCC515E0C99}" destId="{FA6E42F6-94D9-4B06-B7B6-43BEC90AB36B}" srcOrd="0" destOrd="4" presId="urn:microsoft.com/office/officeart/2005/8/layout/hProcess10"/>
    <dgm:cxn modelId="{D38DAEE0-49D8-4D15-B943-256160CFD195}" type="presOf" srcId="{CF346AAC-90E6-4778-BF87-9E764E622057}" destId="{908CB92F-5EA8-442B-99F5-E6F693D47519}" srcOrd="0" destOrd="4" presId="urn:microsoft.com/office/officeart/2005/8/layout/hProcess10"/>
    <dgm:cxn modelId="{B16B32E5-9AC9-45A0-AEB0-13678D547931}" srcId="{A7094814-6996-43B0-A68D-BA1440C8BDE9}" destId="{7987C506-2CDE-44E4-B4F5-C33C33D5A6D6}" srcOrd="1" destOrd="0" parTransId="{54310600-079D-4722-BB85-54EC4A0229DD}" sibTransId="{F0D7FE95-B402-4BFC-8727-C8B5D71E0262}"/>
    <dgm:cxn modelId="{C2BA66E6-7523-42B2-AA36-E9556EB2BE02}" type="presOf" srcId="{49D8FBD1-85A2-46B9-B60C-01657606DF94}" destId="{E731F7FA-CB05-4657-8649-0B0F6F1AE1B0}" srcOrd="1" destOrd="0" presId="urn:microsoft.com/office/officeart/2005/8/layout/hProcess10"/>
    <dgm:cxn modelId="{22FC28E7-85D8-45B6-8916-52DC8FF34488}" type="presOf" srcId="{F9A92B5C-CF19-4DF1-8A64-9CA08F2CA889}" destId="{975CF257-F5A2-4F77-AE0D-B4A9E4CF1874}" srcOrd="0" destOrd="1" presId="urn:microsoft.com/office/officeart/2005/8/layout/hProcess10"/>
    <dgm:cxn modelId="{B83479EA-C81C-4003-8A40-AFABCF61560A}" srcId="{6AD4D0FC-646C-486F-BF9B-DEBD8AFBEA9E}" destId="{D44685D7-0E29-4A6C-927C-C560C9B26A7B}" srcOrd="1" destOrd="0" parTransId="{FD9129E7-B97C-4782-82B9-93A5B0AE3D34}" sibTransId="{25683F0F-1B39-4DB5-9662-DB61009D1EFC}"/>
    <dgm:cxn modelId="{9967A8ED-F4D0-4A22-A6D8-E2EF4A5F2D4F}" type="presOf" srcId="{BC93E36D-F700-4375-9905-72193D372128}" destId="{E8FD12FB-2AD3-4C77-B301-F385A7060FE1}" srcOrd="0" destOrd="0" presId="urn:microsoft.com/office/officeart/2005/8/layout/hProcess10"/>
    <dgm:cxn modelId="{EC8356F1-0B06-4E35-BB34-FE4ACF36C036}" type="presOf" srcId="{1281D599-E36D-49FF-B1DC-BE785EA334F1}" destId="{908CB92F-5EA8-442B-99F5-E6F693D47519}" srcOrd="0" destOrd="2" presId="urn:microsoft.com/office/officeart/2005/8/layout/hProcess10"/>
    <dgm:cxn modelId="{438ECB2F-3FB8-4597-827A-1543F953AEDC}" type="presParOf" srcId="{609F1493-DB22-4932-BEFF-EF79A979E897}" destId="{61C959EE-52C2-4E53-8E34-9880D7BE1143}" srcOrd="0" destOrd="0" presId="urn:microsoft.com/office/officeart/2005/8/layout/hProcess10"/>
    <dgm:cxn modelId="{97AA72B6-54BB-4BBC-BBD8-83F38DD94102}" type="presParOf" srcId="{61C959EE-52C2-4E53-8E34-9880D7BE1143}" destId="{BB29AAD2-8325-493E-98FF-E32B9B8001FE}" srcOrd="0" destOrd="0" presId="urn:microsoft.com/office/officeart/2005/8/layout/hProcess10"/>
    <dgm:cxn modelId="{67079BDA-8A42-4159-9E16-E581B134F9B6}" type="presParOf" srcId="{61C959EE-52C2-4E53-8E34-9880D7BE1143}" destId="{908CB92F-5EA8-442B-99F5-E6F693D47519}" srcOrd="1" destOrd="0" presId="urn:microsoft.com/office/officeart/2005/8/layout/hProcess10"/>
    <dgm:cxn modelId="{E3CF53B1-DE4B-4C17-AE40-291F570191E4}" type="presParOf" srcId="{609F1493-DB22-4932-BEFF-EF79A979E897}" destId="{BBFB2A25-0F4B-4BFE-B814-AB7316EAC8B7}" srcOrd="1" destOrd="0" presId="urn:microsoft.com/office/officeart/2005/8/layout/hProcess10"/>
    <dgm:cxn modelId="{868D2C7F-F2B5-4B16-B3BD-E4E328B0F484}" type="presParOf" srcId="{BBFB2A25-0F4B-4BFE-B814-AB7316EAC8B7}" destId="{E731F7FA-CB05-4657-8649-0B0F6F1AE1B0}" srcOrd="0" destOrd="0" presId="urn:microsoft.com/office/officeart/2005/8/layout/hProcess10"/>
    <dgm:cxn modelId="{D6228405-CAEF-4FB4-9F8E-88530BF73F79}" type="presParOf" srcId="{609F1493-DB22-4932-BEFF-EF79A979E897}" destId="{2FA8CF50-F6ED-4F41-935F-8F5A0970CC49}" srcOrd="2" destOrd="0" presId="urn:microsoft.com/office/officeart/2005/8/layout/hProcess10"/>
    <dgm:cxn modelId="{E84D20E3-F568-4681-A7FF-64162EFA19F0}" type="presParOf" srcId="{2FA8CF50-F6ED-4F41-935F-8F5A0970CC49}" destId="{CC3C3F98-2E6A-4969-A79D-F74B7252E040}" srcOrd="0" destOrd="0" presId="urn:microsoft.com/office/officeart/2005/8/layout/hProcess10"/>
    <dgm:cxn modelId="{57E70D6E-A609-4D75-87B6-8BD704A32DBB}" type="presParOf" srcId="{2FA8CF50-F6ED-4F41-935F-8F5A0970CC49}" destId="{FA6E42F6-94D9-4B06-B7B6-43BEC90AB36B}" srcOrd="1" destOrd="0" presId="urn:microsoft.com/office/officeart/2005/8/layout/hProcess10"/>
    <dgm:cxn modelId="{5687F54C-5CBD-4721-A17C-1F242E995534}" type="presParOf" srcId="{609F1493-DB22-4932-BEFF-EF79A979E897}" destId="{E8FD12FB-2AD3-4C77-B301-F385A7060FE1}" srcOrd="3" destOrd="0" presId="urn:microsoft.com/office/officeart/2005/8/layout/hProcess10"/>
    <dgm:cxn modelId="{3CCAF487-A953-4B17-89F3-744125BF5173}" type="presParOf" srcId="{E8FD12FB-2AD3-4C77-B301-F385A7060FE1}" destId="{538C8548-D911-4CCC-8972-2C2ACD0101D4}" srcOrd="0" destOrd="0" presId="urn:microsoft.com/office/officeart/2005/8/layout/hProcess10"/>
    <dgm:cxn modelId="{ADF1F692-EE6B-4C92-8219-26A1977E6547}" type="presParOf" srcId="{609F1493-DB22-4932-BEFF-EF79A979E897}" destId="{4FEC386B-3FB5-4B60-92EC-E3C58D006AF3}" srcOrd="4" destOrd="0" presId="urn:microsoft.com/office/officeart/2005/8/layout/hProcess10"/>
    <dgm:cxn modelId="{4D5AD4A6-027A-4FD2-BC8A-F63E98AD04FE}" type="presParOf" srcId="{4FEC386B-3FB5-4B60-92EC-E3C58D006AF3}" destId="{259946B3-D25B-4A3C-9607-6E534306D61E}" srcOrd="0" destOrd="0" presId="urn:microsoft.com/office/officeart/2005/8/layout/hProcess10"/>
    <dgm:cxn modelId="{37983128-28C2-4E9F-8532-AF346E455736}" type="presParOf" srcId="{4FEC386B-3FB5-4B60-92EC-E3C58D006AF3}" destId="{975CF257-F5A2-4F77-AE0D-B4A9E4CF1874}" srcOrd="1" destOrd="0" presId="urn:microsoft.com/office/officeart/2005/8/layout/hProcess10"/>
    <dgm:cxn modelId="{F252BA44-83CE-4975-8C72-391D1FD93687}" type="presParOf" srcId="{609F1493-DB22-4932-BEFF-EF79A979E897}" destId="{D3AD787B-03EF-4384-96FC-FBC6FA0E19ED}" srcOrd="5" destOrd="0" presId="urn:microsoft.com/office/officeart/2005/8/layout/hProcess10"/>
    <dgm:cxn modelId="{2B3683E9-C171-4B68-B5B9-DC9298CB3868}" type="presParOf" srcId="{D3AD787B-03EF-4384-96FC-FBC6FA0E19ED}" destId="{22E2EF1C-6DCC-42E1-8079-C47D12798B10}" srcOrd="0" destOrd="0" presId="urn:microsoft.com/office/officeart/2005/8/layout/hProcess10"/>
    <dgm:cxn modelId="{D3E188C2-9663-4BE9-B368-0874708C388E}" type="presParOf" srcId="{609F1493-DB22-4932-BEFF-EF79A979E897}" destId="{5D9971B6-BF10-4E53-A116-9974856BC5DF}" srcOrd="6" destOrd="0" presId="urn:microsoft.com/office/officeart/2005/8/layout/hProcess10"/>
    <dgm:cxn modelId="{01C86575-8B02-411C-9C18-704115E712C8}" type="presParOf" srcId="{5D9971B6-BF10-4E53-A116-9974856BC5DF}" destId="{99C03321-AD35-4BBC-BC02-B81DD25EF5FE}" srcOrd="0" destOrd="0" presId="urn:microsoft.com/office/officeart/2005/8/layout/hProcess10"/>
    <dgm:cxn modelId="{11086628-B2A3-4264-9492-AD92EDCE3FF1}" type="presParOf" srcId="{5D9971B6-BF10-4E53-A116-9974856BC5DF}" destId="{6D1B0868-4582-4E66-A4E4-08E22E62931E}" srcOrd="1" destOrd="0" presId="urn:microsoft.com/office/officeart/2005/8/layout/hProcess10"/>
    <dgm:cxn modelId="{0FDB0764-8CD1-4A1C-AC65-895461665C17}" type="presParOf" srcId="{609F1493-DB22-4932-BEFF-EF79A979E897}" destId="{B1B3E56E-367D-46AF-96D3-C70FE7C693D5}" srcOrd="7" destOrd="0" presId="urn:microsoft.com/office/officeart/2005/8/layout/hProcess10"/>
    <dgm:cxn modelId="{C19A5FAC-DC75-4511-A724-1DB640B3C02D}" type="presParOf" srcId="{B1B3E56E-367D-46AF-96D3-C70FE7C693D5}" destId="{AA75F406-2694-4212-8359-D41D0105C16E}" srcOrd="0" destOrd="0" presId="urn:microsoft.com/office/officeart/2005/8/layout/hProcess10"/>
    <dgm:cxn modelId="{7C85C73A-68C8-453F-A883-8CDBFEE79D13}" type="presParOf" srcId="{609F1493-DB22-4932-BEFF-EF79A979E897}" destId="{C0D397DC-19A0-4918-BA22-5E342E87F459}" srcOrd="8" destOrd="0" presId="urn:microsoft.com/office/officeart/2005/8/layout/hProcess10"/>
    <dgm:cxn modelId="{4693723B-08D0-4845-BAEE-310240C947DC}" type="presParOf" srcId="{C0D397DC-19A0-4918-BA22-5E342E87F459}" destId="{EBF4C65E-5E49-4394-A97A-341AC7DFD438}" srcOrd="0" destOrd="0" presId="urn:microsoft.com/office/officeart/2005/8/layout/hProcess10"/>
    <dgm:cxn modelId="{6AA12EF5-2FEC-4765-ACB4-1980BBE68992}" type="presParOf" srcId="{C0D397DC-19A0-4918-BA22-5E342E87F459}" destId="{67737B99-9A1E-4AC6-AFF4-80103183C597}" srcOrd="1" destOrd="0" presId="urn:microsoft.com/office/officeart/2005/8/layout/hProcess10"/>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B29AAD2-8325-493E-98FF-E32B9B8001FE}">
      <dsp:nvSpPr>
        <dsp:cNvPr id="0" name=""/>
        <dsp:cNvSpPr/>
      </dsp:nvSpPr>
      <dsp:spPr>
        <a:xfrm>
          <a:off x="6837" y="396153"/>
          <a:ext cx="1598491" cy="1598491"/>
        </a:xfrm>
        <a:prstGeom prst="roundRect">
          <a:avLst>
            <a:gd name="adj" fmla="val 1000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08CB92F-5EA8-442B-99F5-E6F693D47519}">
      <dsp:nvSpPr>
        <dsp:cNvPr id="0" name=""/>
        <dsp:cNvSpPr/>
      </dsp:nvSpPr>
      <dsp:spPr>
        <a:xfrm>
          <a:off x="217615"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Identificar</a:t>
          </a:r>
        </a:p>
        <a:p>
          <a:pPr marL="57150" lvl="1" indent="-57150" algn="l" defTabSz="488950">
            <a:lnSpc>
              <a:spcPct val="90000"/>
            </a:lnSpc>
            <a:spcBef>
              <a:spcPct val="0"/>
            </a:spcBef>
            <a:spcAft>
              <a:spcPct val="15000"/>
            </a:spcAft>
            <a:buChar char="•"/>
          </a:pPr>
          <a:r>
            <a:rPr lang="es-ES" sz="1100" kern="1200" dirty="0"/>
            <a:t>Gestión de activos</a:t>
          </a:r>
        </a:p>
        <a:p>
          <a:pPr marL="57150" lvl="1" indent="-57150" algn="l" defTabSz="488950">
            <a:lnSpc>
              <a:spcPct val="90000"/>
            </a:lnSpc>
            <a:spcBef>
              <a:spcPct val="0"/>
            </a:spcBef>
            <a:spcAft>
              <a:spcPct val="15000"/>
            </a:spcAft>
            <a:buChar char="•"/>
          </a:pPr>
          <a:r>
            <a:rPr lang="es-ES" sz="1100" kern="1200" dirty="0"/>
            <a:t>Ambiente de negocios</a:t>
          </a:r>
        </a:p>
        <a:p>
          <a:pPr marL="57150" lvl="1" indent="-57150" algn="l" defTabSz="488950">
            <a:lnSpc>
              <a:spcPct val="90000"/>
            </a:lnSpc>
            <a:spcBef>
              <a:spcPct val="0"/>
            </a:spcBef>
            <a:spcAft>
              <a:spcPct val="15000"/>
            </a:spcAft>
            <a:buChar char="•"/>
          </a:pPr>
          <a:r>
            <a:rPr lang="es-ES" sz="1100" kern="1200" dirty="0"/>
            <a:t>Evaluación de riesgos</a:t>
          </a:r>
        </a:p>
        <a:p>
          <a:pPr marL="57150" lvl="1" indent="-57150" algn="l" defTabSz="488950">
            <a:lnSpc>
              <a:spcPct val="90000"/>
            </a:lnSpc>
            <a:spcBef>
              <a:spcPct val="0"/>
            </a:spcBef>
            <a:spcAft>
              <a:spcPct val="15000"/>
            </a:spcAft>
            <a:buChar char="•"/>
          </a:pPr>
          <a:r>
            <a:rPr lang="es-ES" sz="1100" kern="1200" dirty="0"/>
            <a:t>Estrategia de gestión de riesgos</a:t>
          </a:r>
        </a:p>
      </dsp:txBody>
      <dsp:txXfrm>
        <a:off x="264433" y="1798219"/>
        <a:ext cx="1504855" cy="1504855"/>
      </dsp:txXfrm>
    </dsp:sp>
    <dsp:sp modelId="{BBFB2A25-0F4B-4BFE-B814-AB7316EAC8B7}">
      <dsp:nvSpPr>
        <dsp:cNvPr id="0" name=""/>
        <dsp:cNvSpPr/>
      </dsp:nvSpPr>
      <dsp:spPr>
        <a:xfrm>
          <a:off x="1913233" y="1003351"/>
          <a:ext cx="307904" cy="384095"/>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1913233" y="1080170"/>
        <a:ext cx="215533" cy="230457"/>
      </dsp:txXfrm>
    </dsp:sp>
    <dsp:sp modelId="{CC3C3F98-2E6A-4969-A79D-F74B7252E040}">
      <dsp:nvSpPr>
        <dsp:cNvPr id="0" name=""/>
        <dsp:cNvSpPr/>
      </dsp:nvSpPr>
      <dsp:spPr>
        <a:xfrm>
          <a:off x="2485056" y="396153"/>
          <a:ext cx="1598491" cy="1598491"/>
        </a:xfrm>
        <a:prstGeom prst="roundRect">
          <a:avLst>
            <a:gd name="adj" fmla="val 10000"/>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FA6E42F6-94D9-4B06-B7B6-43BEC90AB36B}">
      <dsp:nvSpPr>
        <dsp:cNvPr id="0" name=""/>
        <dsp:cNvSpPr/>
      </dsp:nvSpPr>
      <dsp:spPr>
        <a:xfrm>
          <a:off x="2695834"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Proteger</a:t>
          </a:r>
        </a:p>
        <a:p>
          <a:pPr marL="57150" lvl="1" indent="-57150" algn="l" defTabSz="488950">
            <a:lnSpc>
              <a:spcPct val="90000"/>
            </a:lnSpc>
            <a:spcBef>
              <a:spcPct val="0"/>
            </a:spcBef>
            <a:spcAft>
              <a:spcPct val="15000"/>
            </a:spcAft>
            <a:buChar char="•"/>
          </a:pPr>
          <a:r>
            <a:rPr lang="es-ES" sz="1100" kern="1200" dirty="0"/>
            <a:t>Control de acceso</a:t>
          </a:r>
        </a:p>
        <a:p>
          <a:pPr marL="57150" lvl="1" indent="-57150" algn="l" defTabSz="488950">
            <a:lnSpc>
              <a:spcPct val="90000"/>
            </a:lnSpc>
            <a:spcBef>
              <a:spcPct val="0"/>
            </a:spcBef>
            <a:spcAft>
              <a:spcPct val="15000"/>
            </a:spcAft>
            <a:buChar char="•"/>
          </a:pPr>
          <a:r>
            <a:rPr lang="es-ES" sz="1100" kern="1200" dirty="0"/>
            <a:t>Capacitación y sensibilización</a:t>
          </a:r>
        </a:p>
        <a:p>
          <a:pPr marL="57150" lvl="1" indent="-57150" algn="l" defTabSz="488950">
            <a:lnSpc>
              <a:spcPct val="90000"/>
            </a:lnSpc>
            <a:spcBef>
              <a:spcPct val="0"/>
            </a:spcBef>
            <a:spcAft>
              <a:spcPct val="15000"/>
            </a:spcAft>
            <a:buChar char="•"/>
          </a:pPr>
          <a:r>
            <a:rPr lang="es-ES" sz="1100" kern="1200" dirty="0"/>
            <a:t>Seguridad datos</a:t>
          </a:r>
        </a:p>
        <a:p>
          <a:pPr marL="57150" lvl="1" indent="-57150" algn="l" defTabSz="488950">
            <a:lnSpc>
              <a:spcPct val="90000"/>
            </a:lnSpc>
            <a:spcBef>
              <a:spcPct val="0"/>
            </a:spcBef>
            <a:spcAft>
              <a:spcPct val="15000"/>
            </a:spcAft>
            <a:buChar char="•"/>
          </a:pPr>
          <a:r>
            <a:rPr lang="es-ES" sz="1100" kern="1200" dirty="0"/>
            <a:t>Protección información y procedimientos</a:t>
          </a:r>
        </a:p>
        <a:p>
          <a:pPr marL="57150" lvl="1" indent="-57150" algn="l" defTabSz="488950">
            <a:lnSpc>
              <a:spcPct val="90000"/>
            </a:lnSpc>
            <a:spcBef>
              <a:spcPct val="0"/>
            </a:spcBef>
            <a:spcAft>
              <a:spcPct val="15000"/>
            </a:spcAft>
            <a:buChar char="•"/>
          </a:pPr>
          <a:r>
            <a:rPr lang="es-ES" sz="1100" kern="1200" dirty="0"/>
            <a:t>Mantenimiento</a:t>
          </a:r>
        </a:p>
        <a:p>
          <a:pPr marL="57150" lvl="1" indent="-57150" algn="l" defTabSz="488950">
            <a:lnSpc>
              <a:spcPct val="90000"/>
            </a:lnSpc>
            <a:spcBef>
              <a:spcPct val="0"/>
            </a:spcBef>
            <a:spcAft>
              <a:spcPct val="15000"/>
            </a:spcAft>
            <a:buChar char="•"/>
          </a:pPr>
          <a:r>
            <a:rPr lang="es-ES" sz="1100" kern="1200" dirty="0"/>
            <a:t>Tecnología de protección</a:t>
          </a:r>
        </a:p>
      </dsp:txBody>
      <dsp:txXfrm>
        <a:off x="2742652" y="1798219"/>
        <a:ext cx="1504855" cy="1504855"/>
      </dsp:txXfrm>
    </dsp:sp>
    <dsp:sp modelId="{E8FD12FB-2AD3-4C77-B301-F385A7060FE1}">
      <dsp:nvSpPr>
        <dsp:cNvPr id="0" name=""/>
        <dsp:cNvSpPr/>
      </dsp:nvSpPr>
      <dsp:spPr>
        <a:xfrm>
          <a:off x="4391452" y="1003351"/>
          <a:ext cx="307904" cy="384095"/>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4391452" y="1080170"/>
        <a:ext cx="215533" cy="230457"/>
      </dsp:txXfrm>
    </dsp:sp>
    <dsp:sp modelId="{259946B3-D25B-4A3C-9607-6E534306D61E}">
      <dsp:nvSpPr>
        <dsp:cNvPr id="0" name=""/>
        <dsp:cNvSpPr/>
      </dsp:nvSpPr>
      <dsp:spPr>
        <a:xfrm>
          <a:off x="4963275" y="396153"/>
          <a:ext cx="1598491" cy="1598491"/>
        </a:xfrm>
        <a:prstGeom prst="roundRect">
          <a:avLst>
            <a:gd name="adj" fmla="val 1000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75CF257-F5A2-4F77-AE0D-B4A9E4CF1874}">
      <dsp:nvSpPr>
        <dsp:cNvPr id="0" name=""/>
        <dsp:cNvSpPr/>
      </dsp:nvSpPr>
      <dsp:spPr>
        <a:xfrm>
          <a:off x="5174053"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Detectar</a:t>
          </a:r>
        </a:p>
        <a:p>
          <a:pPr marL="57150" lvl="1" indent="-57150" algn="l" defTabSz="488950">
            <a:lnSpc>
              <a:spcPct val="90000"/>
            </a:lnSpc>
            <a:spcBef>
              <a:spcPct val="0"/>
            </a:spcBef>
            <a:spcAft>
              <a:spcPct val="15000"/>
            </a:spcAft>
            <a:buChar char="•"/>
          </a:pPr>
          <a:r>
            <a:rPr lang="es-ES" sz="1100" kern="1200" dirty="0"/>
            <a:t>Anomalías y eventos</a:t>
          </a:r>
        </a:p>
        <a:p>
          <a:pPr marL="57150" lvl="1" indent="-57150" algn="l" defTabSz="488950">
            <a:lnSpc>
              <a:spcPct val="90000"/>
            </a:lnSpc>
            <a:spcBef>
              <a:spcPct val="0"/>
            </a:spcBef>
            <a:spcAft>
              <a:spcPct val="15000"/>
            </a:spcAft>
            <a:buChar char="•"/>
          </a:pPr>
          <a:r>
            <a:rPr lang="es-ES" sz="1100" kern="1200" dirty="0"/>
            <a:t>Monitoreo continuo de la seguridad</a:t>
          </a:r>
        </a:p>
        <a:p>
          <a:pPr marL="57150" lvl="1" indent="-57150" algn="l" defTabSz="488950">
            <a:lnSpc>
              <a:spcPct val="90000"/>
            </a:lnSpc>
            <a:spcBef>
              <a:spcPct val="0"/>
            </a:spcBef>
            <a:spcAft>
              <a:spcPct val="15000"/>
            </a:spcAft>
            <a:buChar char="•"/>
          </a:pPr>
          <a:r>
            <a:rPr lang="es-ES" sz="1100" kern="1200" dirty="0"/>
            <a:t>Proceso de detección</a:t>
          </a:r>
          <a:r>
            <a:rPr lang="es-ES" sz="1000" kern="1200" dirty="0"/>
            <a:t>	</a:t>
          </a:r>
        </a:p>
      </dsp:txBody>
      <dsp:txXfrm>
        <a:off x="5220871" y="1798219"/>
        <a:ext cx="1504855" cy="1504855"/>
      </dsp:txXfrm>
    </dsp:sp>
    <dsp:sp modelId="{D3AD787B-03EF-4384-96FC-FBC6FA0E19ED}">
      <dsp:nvSpPr>
        <dsp:cNvPr id="0" name=""/>
        <dsp:cNvSpPr/>
      </dsp:nvSpPr>
      <dsp:spPr>
        <a:xfrm>
          <a:off x="6869671" y="1003351"/>
          <a:ext cx="307904" cy="384095"/>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6869671" y="1080170"/>
        <a:ext cx="215533" cy="230457"/>
      </dsp:txXfrm>
    </dsp:sp>
    <dsp:sp modelId="{99C03321-AD35-4BBC-BC02-B81DD25EF5FE}">
      <dsp:nvSpPr>
        <dsp:cNvPr id="0" name=""/>
        <dsp:cNvSpPr/>
      </dsp:nvSpPr>
      <dsp:spPr>
        <a:xfrm>
          <a:off x="7441494" y="396153"/>
          <a:ext cx="1598491" cy="1598491"/>
        </a:xfrm>
        <a:prstGeom prst="roundRect">
          <a:avLst>
            <a:gd name="adj" fmla="val 10000"/>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D1B0868-4582-4E66-A4E4-08E22E62931E}">
      <dsp:nvSpPr>
        <dsp:cNvPr id="0" name=""/>
        <dsp:cNvSpPr/>
      </dsp:nvSpPr>
      <dsp:spPr>
        <a:xfrm>
          <a:off x="7652288"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Responder</a:t>
          </a:r>
        </a:p>
        <a:p>
          <a:pPr marL="57150" lvl="1" indent="-57150" algn="l" defTabSz="488950">
            <a:lnSpc>
              <a:spcPct val="90000"/>
            </a:lnSpc>
            <a:spcBef>
              <a:spcPct val="0"/>
            </a:spcBef>
            <a:spcAft>
              <a:spcPct val="15000"/>
            </a:spcAft>
            <a:buChar char="•"/>
          </a:pPr>
          <a:r>
            <a:rPr lang="es-ES" sz="1100" kern="1200" dirty="0"/>
            <a:t>Planes de respuesta</a:t>
          </a:r>
        </a:p>
        <a:p>
          <a:pPr marL="57150" lvl="1" indent="-57150" algn="l" defTabSz="488950">
            <a:lnSpc>
              <a:spcPct val="90000"/>
            </a:lnSpc>
            <a:spcBef>
              <a:spcPct val="0"/>
            </a:spcBef>
            <a:spcAft>
              <a:spcPct val="15000"/>
            </a:spcAft>
            <a:buChar char="•"/>
          </a:pPr>
          <a:r>
            <a:rPr lang="es-ES" sz="1100" kern="1200" dirty="0"/>
            <a:t>Comunicaciones</a:t>
          </a:r>
        </a:p>
        <a:p>
          <a:pPr marL="57150" lvl="1" indent="-57150" algn="l" defTabSz="488950">
            <a:lnSpc>
              <a:spcPct val="90000"/>
            </a:lnSpc>
            <a:spcBef>
              <a:spcPct val="0"/>
            </a:spcBef>
            <a:spcAft>
              <a:spcPct val="15000"/>
            </a:spcAft>
            <a:buChar char="•"/>
          </a:pPr>
          <a:r>
            <a:rPr lang="es-ES" sz="1100" kern="1200" dirty="0"/>
            <a:t>Análisis</a:t>
          </a:r>
        </a:p>
        <a:p>
          <a:pPr marL="57150" lvl="1" indent="-57150" algn="l" defTabSz="488950">
            <a:lnSpc>
              <a:spcPct val="90000"/>
            </a:lnSpc>
            <a:spcBef>
              <a:spcPct val="0"/>
            </a:spcBef>
            <a:spcAft>
              <a:spcPct val="15000"/>
            </a:spcAft>
            <a:buChar char="•"/>
          </a:pPr>
          <a:r>
            <a:rPr lang="es-ES" sz="1100" kern="1200" dirty="0"/>
            <a:t>Mitigación</a:t>
          </a:r>
        </a:p>
        <a:p>
          <a:pPr marL="57150" lvl="1" indent="-57150" algn="l" defTabSz="488950">
            <a:lnSpc>
              <a:spcPct val="90000"/>
            </a:lnSpc>
            <a:spcBef>
              <a:spcPct val="0"/>
            </a:spcBef>
            <a:spcAft>
              <a:spcPct val="15000"/>
            </a:spcAft>
            <a:buChar char="•"/>
          </a:pPr>
          <a:r>
            <a:rPr lang="es-ES" sz="1100" kern="1200" dirty="0"/>
            <a:t>Mejoras</a:t>
          </a:r>
        </a:p>
      </dsp:txBody>
      <dsp:txXfrm>
        <a:off x="7699106" y="1798219"/>
        <a:ext cx="1504855" cy="1504855"/>
      </dsp:txXfrm>
    </dsp:sp>
    <dsp:sp modelId="{B1B3E56E-367D-46AF-96D3-C70FE7C693D5}">
      <dsp:nvSpPr>
        <dsp:cNvPr id="0" name=""/>
        <dsp:cNvSpPr/>
      </dsp:nvSpPr>
      <dsp:spPr>
        <a:xfrm>
          <a:off x="9347889" y="1003351"/>
          <a:ext cx="307904" cy="384095"/>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9347889" y="1080170"/>
        <a:ext cx="215533" cy="230457"/>
      </dsp:txXfrm>
    </dsp:sp>
    <dsp:sp modelId="{EBF4C65E-5E49-4394-A97A-341AC7DFD438}">
      <dsp:nvSpPr>
        <dsp:cNvPr id="0" name=""/>
        <dsp:cNvSpPr/>
      </dsp:nvSpPr>
      <dsp:spPr>
        <a:xfrm>
          <a:off x="9919712" y="396153"/>
          <a:ext cx="1598491" cy="1598491"/>
        </a:xfrm>
        <a:prstGeom prst="roundRect">
          <a:avLst>
            <a:gd name="adj" fmla="val 10000"/>
          </a:avLst>
        </a:prstGeom>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7737B99-9A1E-4AC6-AFF4-80103183C597}">
      <dsp:nvSpPr>
        <dsp:cNvPr id="0" name=""/>
        <dsp:cNvSpPr/>
      </dsp:nvSpPr>
      <dsp:spPr>
        <a:xfrm>
          <a:off x="10130507"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Recuperarse</a:t>
          </a:r>
        </a:p>
        <a:p>
          <a:pPr marL="57150" lvl="1" indent="-57150" algn="l" defTabSz="488950">
            <a:lnSpc>
              <a:spcPct val="90000"/>
            </a:lnSpc>
            <a:spcBef>
              <a:spcPct val="0"/>
            </a:spcBef>
            <a:spcAft>
              <a:spcPct val="15000"/>
            </a:spcAft>
            <a:buChar char="•"/>
          </a:pPr>
          <a:r>
            <a:rPr lang="es-ES" sz="1100" kern="1200" dirty="0"/>
            <a:t>Planes de recuperación</a:t>
          </a:r>
        </a:p>
        <a:p>
          <a:pPr marL="57150" lvl="1" indent="-57150" algn="l" defTabSz="488950">
            <a:lnSpc>
              <a:spcPct val="90000"/>
            </a:lnSpc>
            <a:spcBef>
              <a:spcPct val="0"/>
            </a:spcBef>
            <a:spcAft>
              <a:spcPct val="15000"/>
            </a:spcAft>
            <a:buChar char="•"/>
          </a:pPr>
          <a:r>
            <a:rPr lang="es-ES" sz="1100" kern="1200" dirty="0"/>
            <a:t>Mejoras </a:t>
          </a:r>
        </a:p>
        <a:p>
          <a:pPr marL="57150" lvl="1" indent="-57150" algn="l" defTabSz="488950">
            <a:lnSpc>
              <a:spcPct val="90000"/>
            </a:lnSpc>
            <a:spcBef>
              <a:spcPct val="0"/>
            </a:spcBef>
            <a:spcAft>
              <a:spcPct val="15000"/>
            </a:spcAft>
            <a:buChar char="•"/>
          </a:pPr>
          <a:r>
            <a:rPr lang="es-ES" sz="1100" kern="1200" dirty="0"/>
            <a:t>Comunicaciones</a:t>
          </a:r>
        </a:p>
      </dsp:txBody>
      <dsp:txXfrm>
        <a:off x="10177325" y="1798219"/>
        <a:ext cx="1504855" cy="1504855"/>
      </dsp:txXfrm>
    </dsp:sp>
  </dsp:spTree>
</dsp:drawing>
</file>

<file path=xl/diagrams/layout1.xml><?xml version="1.0" encoding="utf-8"?>
<dgm:layoutDef xmlns:dgm="http://schemas.openxmlformats.org/drawingml/2006/diagram" xmlns:a="http://schemas.openxmlformats.org/drawingml/2006/main" uniqueId="urn:microsoft.com/office/officeart/2005/8/layout/hProcess10">
  <dgm:title val=""/>
  <dgm:desc val=""/>
  <dgm:catLst>
    <dgm:cat type="process" pri="3000"/>
    <dgm:cat type="picture" pri="30000"/>
    <dgm:cat type="pictureconvert" pri="3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op="equ" fact="0.3333"/>
      <dgm:constr type="primFontSz" for="des" forName="txNode" op="equ" val="65"/>
      <dgm:constr type="primFontSz" for="des" forName="connTx" op="equ" val="55"/>
      <dgm:constr type="primFontSz" for="des" forName="connTx" refType="primFontSz" refFor="des" refForName="txNode" op="lte" fact="0.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imagSh"/>
              <dgm:constr type="w" for="ch" forName="imagSh" refType="w" fact="0.86"/>
              <dgm:constr type="t" for="ch" forName="imagSh"/>
              <dgm:constr type="h" for="ch" forName="imagSh" refType="w" refFor="ch" refForName="imagSh"/>
              <dgm:constr type="l" for="ch" forName="txNode" refType="w" fact="0.14"/>
              <dgm:constr type="w" for="ch" forName="txNode" refType="w" refFor="ch" refForName="imagSh"/>
              <dgm:constr type="t" for="ch" forName="txNode" refType="h" refFor="ch" refForName="imagSh" fact="0.6"/>
              <dgm:constr type="h" for="ch" forName="txNode" refType="h" refFor="ch" refForName="imagSh"/>
            </dgm:constrLst>
          </dgm:if>
          <dgm:else name="Name7">
            <dgm:constrLst>
              <dgm:constr type="l" for="ch" forName="imagSh" refType="w" fact="0.14"/>
              <dgm:constr type="w" for="ch" forName="imagSh" refType="w" fact="0.86"/>
              <dgm:constr type="t" for="ch" forName="imagSh"/>
              <dgm:constr type="h" for="ch" forName="imagSh" refType="w" refFor="ch" refForName="imagSh"/>
              <dgm:constr type="l" for="ch" forName="txNode"/>
              <dgm:constr type="w" for="ch" forName="txNode" refType="w" refFor="ch" refForName="imagSh"/>
              <dgm:constr type="t" for="ch" forName="txNode" refType="h" refFor="ch" refForName="imagSh" fact="0.6"/>
              <dgm:constr type="h" for="ch" forName="txNode" refType="h" refFor="ch" refForName="imagSh"/>
            </dgm:constrLst>
          </dgm:else>
        </dgm:choose>
        <dgm:ruleLst/>
        <dgm:layoutNode name="imagSh" styleLbl="bgImgPlace1">
          <dgm:alg type="sp"/>
          <dgm:shape xmlns:r="http://schemas.openxmlformats.org/officeDocument/2006/relationships" type="roundRect" r:blip="" blipPhldr="1">
            <dgm:adjLst>
              <dgm:adj idx="1" val="0.1"/>
            </dgm:adjLst>
          </dgm:shape>
          <dgm:presOf/>
          <dgm:constrLst/>
          <dgm:ruleLst/>
        </dgm:layoutNode>
        <dgm:layoutNode name="txNode" styleLbl="node1">
          <dgm:varLst>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sibTransForEach" axis="followSib" ptType="sibTrans" cnt="1">
        <dgm:layoutNode name="sibTrans">
          <dgm:alg type="conn">
            <dgm:param type="begPts" val="auto"/>
            <dgm:param type="endPts" val="auto"/>
            <dgm:param type="srcNode" val="imagSh"/>
            <dgm:param type="dstNode" val="imagSh"/>
          </dgm:alg>
          <dgm:shape xmlns:r="http://schemas.openxmlformats.org/officeDocument/2006/relationships" type="conn" r:blip="">
            <dgm:adjLst/>
          </dgm:shape>
          <dgm:presOf axis="self"/>
          <dgm:constrLst>
            <dgm:constr type="h" refType="w" fact="0.62"/>
            <dgm:constr type="connDist"/>
            <dgm:constr type="begPad" refType="connDist" fact="0.35"/>
            <dgm:constr type="endPad" refType="connDist" fact="0.3"/>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diagramColors" Target="../diagrams/colors1.xml"/><Relationship Id="rId11" Type="http://schemas.openxmlformats.org/officeDocument/2006/relationships/image" Target="../media/image8.jpeg"/><Relationship Id="rId5" Type="http://schemas.openxmlformats.org/officeDocument/2006/relationships/diagramQuickStyle" Target="../diagrams/quickStyle1.xml"/><Relationship Id="rId10" Type="http://schemas.openxmlformats.org/officeDocument/2006/relationships/image" Target="../media/image7.png"/><Relationship Id="rId4" Type="http://schemas.openxmlformats.org/officeDocument/2006/relationships/diagramLayout" Target="../diagrams/layout1.xml"/><Relationship Id="rId9" Type="http://schemas.openxmlformats.org/officeDocument/2006/relationships/image" Target="../media/image6.emf"/></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8</xdr:col>
      <xdr:colOff>542924</xdr:colOff>
      <xdr:row>16</xdr:row>
      <xdr:rowOff>9525</xdr:rowOff>
    </xdr:from>
    <xdr:to>
      <xdr:col>14</xdr:col>
      <xdr:colOff>996949</xdr:colOff>
      <xdr:row>32</xdr:row>
      <xdr:rowOff>200024</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619125</xdr:colOff>
      <xdr:row>36</xdr:row>
      <xdr:rowOff>25854</xdr:rowOff>
    </xdr:from>
    <xdr:to>
      <xdr:col>14</xdr:col>
      <xdr:colOff>304800</xdr:colOff>
      <xdr:row>50</xdr:row>
      <xdr:rowOff>38101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193411</xdr:colOff>
      <xdr:row>65</xdr:row>
      <xdr:rowOff>256646</xdr:rowOff>
    </xdr:from>
    <xdr:to>
      <xdr:col>13</xdr:col>
      <xdr:colOff>634397</xdr:colOff>
      <xdr:row>89</xdr:row>
      <xdr:rowOff>120389</xdr:rowOff>
    </xdr:to>
    <xdr:graphicFrame macro="">
      <xdr:nvGraphicFramePr>
        <xdr:cNvPr id="5" name="Diagrama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4</xdr:col>
      <xdr:colOff>1116541</xdr:colOff>
      <xdr:row>89</xdr:row>
      <xdr:rowOff>182165</xdr:rowOff>
    </xdr:from>
    <xdr:to>
      <xdr:col>13</xdr:col>
      <xdr:colOff>551656</xdr:colOff>
      <xdr:row>107</xdr:row>
      <xdr:rowOff>174625</xdr:rowOff>
    </xdr:to>
    <xdr:graphicFrame macro="">
      <xdr:nvGraphicFramePr>
        <xdr:cNvPr id="6" name="Gráfico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6</xdr:col>
      <xdr:colOff>23815</xdr:colOff>
      <xdr:row>53</xdr:row>
      <xdr:rowOff>107156</xdr:rowOff>
    </xdr:from>
    <xdr:to>
      <xdr:col>13</xdr:col>
      <xdr:colOff>214318</xdr:colOff>
      <xdr:row>67</xdr:row>
      <xdr:rowOff>35639</xdr:rowOff>
    </xdr:to>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93596" y="12453937"/>
          <a:ext cx="5857877" cy="3595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142875</xdr:rowOff>
    </xdr:from>
    <xdr:to>
      <xdr:col>3</xdr:col>
      <xdr:colOff>0</xdr:colOff>
      <xdr:row>7</xdr:row>
      <xdr:rowOff>47625</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0"/>
        <a:stretch>
          <a:fillRect/>
        </a:stretch>
      </xdr:blipFill>
      <xdr:spPr>
        <a:xfrm>
          <a:off x="781050" y="533400"/>
          <a:ext cx="2581275" cy="857250"/>
        </a:xfrm>
        <a:prstGeom prst="rect">
          <a:avLst/>
        </a:prstGeom>
      </xdr:spPr>
    </xdr:pic>
    <xdr:clientData/>
  </xdr:twoCellAnchor>
  <xdr:twoCellAnchor editAs="oneCell">
    <xdr:from>
      <xdr:col>13</xdr:col>
      <xdr:colOff>333376</xdr:colOff>
      <xdr:row>1</xdr:row>
      <xdr:rowOff>28576</xdr:rowOff>
    </xdr:from>
    <xdr:to>
      <xdr:col>14</xdr:col>
      <xdr:colOff>838200</xdr:colOff>
      <xdr:row>8</xdr:row>
      <xdr:rowOff>173664</xdr:rowOff>
    </xdr:to>
    <xdr:pic>
      <xdr:nvPicPr>
        <xdr:cNvPr id="10" name="Imagen 9" descr="mastic - Intelligent Trainin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439651" y="228601"/>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11908</xdr:colOff>
      <xdr:row>3</xdr:row>
      <xdr:rowOff>90486</xdr:rowOff>
    </xdr:from>
    <xdr:to>
      <xdr:col>2</xdr:col>
      <xdr:colOff>1056804</xdr:colOff>
      <xdr:row>6</xdr:row>
      <xdr:rowOff>107155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73908" y="673892"/>
          <a:ext cx="1806896" cy="600076"/>
        </a:xfrm>
        <a:prstGeom prst="rect">
          <a:avLst/>
        </a:prstGeom>
      </xdr:spPr>
    </xdr:pic>
    <xdr:clientData/>
  </xdr:twoCellAnchor>
  <xdr:twoCellAnchor editAs="oneCell">
    <xdr:from>
      <xdr:col>14</xdr:col>
      <xdr:colOff>1097755</xdr:colOff>
      <xdr:row>1</xdr:row>
      <xdr:rowOff>35720</xdr:rowOff>
    </xdr:from>
    <xdr:to>
      <xdr:col>15</xdr:col>
      <xdr:colOff>692075</xdr:colOff>
      <xdr:row>8</xdr:row>
      <xdr:rowOff>168901</xdr:rowOff>
    </xdr:to>
    <xdr:pic>
      <xdr:nvPicPr>
        <xdr:cNvPr id="5" name="Imagen 4" descr="mastic - Intelligent Trainin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99130" y="238126"/>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3</xdr:row>
      <xdr:rowOff>88009</xdr:rowOff>
    </xdr:from>
    <xdr:to>
      <xdr:col>1</xdr:col>
      <xdr:colOff>1866900</xdr:colOff>
      <xdr:row>6</xdr:row>
      <xdr:rowOff>133349</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771525" y="669034"/>
          <a:ext cx="1857375" cy="616840"/>
        </a:xfrm>
        <a:prstGeom prst="rect">
          <a:avLst/>
        </a:prstGeom>
      </xdr:spPr>
    </xdr:pic>
    <xdr:clientData/>
  </xdr:twoCellAnchor>
  <xdr:twoCellAnchor editAs="oneCell">
    <xdr:from>
      <xdr:col>4</xdr:col>
      <xdr:colOff>285751</xdr:colOff>
      <xdr:row>1</xdr:row>
      <xdr:rowOff>19050</xdr:rowOff>
    </xdr:from>
    <xdr:to>
      <xdr:col>6</xdr:col>
      <xdr:colOff>466725</xdr:colOff>
      <xdr:row>8</xdr:row>
      <xdr:rowOff>164138</xdr:rowOff>
    </xdr:to>
    <xdr:pic>
      <xdr:nvPicPr>
        <xdr:cNvPr id="7" name="Imagen 6" descr="mastic - Intelligent Traini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7201" y="219075"/>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13608</xdr:colOff>
      <xdr:row>2</xdr:row>
      <xdr:rowOff>127907</xdr:rowOff>
    </xdr:from>
    <xdr:to>
      <xdr:col>2</xdr:col>
      <xdr:colOff>1932216</xdr:colOff>
      <xdr:row>6</xdr:row>
      <xdr:rowOff>168728</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462644" y="536121"/>
          <a:ext cx="3116036" cy="857250"/>
        </a:xfrm>
        <a:prstGeom prst="rect">
          <a:avLst/>
        </a:prstGeom>
      </xdr:spPr>
    </xdr:pic>
    <xdr:clientData/>
  </xdr:twoCellAnchor>
  <xdr:twoCellAnchor editAs="oneCell">
    <xdr:from>
      <xdr:col>11</xdr:col>
      <xdr:colOff>1507670</xdr:colOff>
      <xdr:row>1</xdr:row>
      <xdr:rowOff>13607</xdr:rowOff>
    </xdr:from>
    <xdr:to>
      <xdr:col>12</xdr:col>
      <xdr:colOff>1187902</xdr:colOff>
      <xdr:row>8</xdr:row>
      <xdr:rowOff>180269</xdr:rowOff>
    </xdr:to>
    <xdr:pic>
      <xdr:nvPicPr>
        <xdr:cNvPr id="5" name="Imagen 4" descr="mastic - Intelligent Traini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135849" y="217714"/>
          <a:ext cx="1830160" cy="159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73477</xdr:rowOff>
    </xdr:from>
    <xdr:to>
      <xdr:col>1</xdr:col>
      <xdr:colOff>1432778</xdr:colOff>
      <xdr:row>6</xdr:row>
      <xdr:rowOff>43845</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0" y="468084"/>
          <a:ext cx="2237111" cy="742952"/>
        </a:xfrm>
        <a:prstGeom prst="rect">
          <a:avLst/>
        </a:prstGeom>
      </xdr:spPr>
    </xdr:pic>
    <xdr:clientData/>
  </xdr:twoCellAnchor>
  <xdr:twoCellAnchor editAs="oneCell">
    <xdr:from>
      <xdr:col>11</xdr:col>
      <xdr:colOff>949780</xdr:colOff>
      <xdr:row>1</xdr:row>
      <xdr:rowOff>40821</xdr:rowOff>
    </xdr:from>
    <xdr:to>
      <xdr:col>11</xdr:col>
      <xdr:colOff>2654754</xdr:colOff>
      <xdr:row>8</xdr:row>
      <xdr:rowOff>175325</xdr:rowOff>
    </xdr:to>
    <xdr:pic>
      <xdr:nvPicPr>
        <xdr:cNvPr id="7" name="Imagen 6" descr="mastic - Intelligent Traini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01709" y="244928"/>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1523999</xdr:colOff>
      <xdr:row>1</xdr:row>
      <xdr:rowOff>27215</xdr:rowOff>
    </xdr:from>
    <xdr:to>
      <xdr:col>11</xdr:col>
      <xdr:colOff>2025196</xdr:colOff>
      <xdr:row>7</xdr:row>
      <xdr:rowOff>172358</xdr:rowOff>
    </xdr:to>
    <xdr:pic>
      <xdr:nvPicPr>
        <xdr:cNvPr id="8" name="Imagen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3"/>
        <a:srcRect l="69797"/>
        <a:stretch/>
      </xdr:blipFill>
      <xdr:spPr>
        <a:xfrm>
          <a:off x="22831424" y="227240"/>
          <a:ext cx="2025197" cy="1297668"/>
        </a:xfrm>
        <a:prstGeom prst="rect">
          <a:avLst/>
        </a:prstGeom>
      </xdr:spPr>
    </xdr:pic>
    <xdr:clientData/>
  </xdr:twoCellAnchor>
  <xdr:twoCellAnchor editAs="oneCell">
    <xdr:from>
      <xdr:col>10</xdr:col>
      <xdr:colOff>1523999</xdr:colOff>
      <xdr:row>1</xdr:row>
      <xdr:rowOff>27215</xdr:rowOff>
    </xdr:from>
    <xdr:to>
      <xdr:col>11</xdr:col>
      <xdr:colOff>2025196</xdr:colOff>
      <xdr:row>7</xdr:row>
      <xdr:rowOff>172358</xdr:rowOff>
    </xdr:to>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rotWithShape="1">
        <a:blip xmlns:r="http://schemas.openxmlformats.org/officeDocument/2006/relationships" r:embed="rId3"/>
        <a:srcRect l="69797"/>
        <a:stretch/>
      </xdr:blipFill>
      <xdr:spPr>
        <a:xfrm>
          <a:off x="22831424" y="227240"/>
          <a:ext cx="2025197" cy="12976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6</xdr:row>
      <xdr:rowOff>114299</xdr:rowOff>
    </xdr:from>
    <xdr:to>
      <xdr:col>1</xdr:col>
      <xdr:colOff>982984</xdr:colOff>
      <xdr:row>10</xdr:row>
      <xdr:rowOff>79375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 y="304799"/>
          <a:ext cx="2237108" cy="742951"/>
        </a:xfrm>
        <a:prstGeom prst="rect">
          <a:avLst/>
        </a:prstGeom>
      </xdr:spPr>
    </xdr:pic>
    <xdr:clientData/>
  </xdr:twoCellAnchor>
  <xdr:twoCellAnchor editAs="oneCell">
    <xdr:from>
      <xdr:col>10</xdr:col>
      <xdr:colOff>1117600</xdr:colOff>
      <xdr:row>5</xdr:row>
      <xdr:rowOff>15875</xdr:rowOff>
    </xdr:from>
    <xdr:to>
      <xdr:col>11</xdr:col>
      <xdr:colOff>968374</xdr:colOff>
      <xdr:row>13</xdr:row>
      <xdr:rowOff>165955</xdr:rowOff>
    </xdr:to>
    <xdr:pic>
      <xdr:nvPicPr>
        <xdr:cNvPr id="5" name="Imagen 4" descr="mastic - Intelligent Trainin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78850" y="15875"/>
          <a:ext cx="1930399" cy="168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1090083</xdr:colOff>
      <xdr:row>5</xdr:row>
      <xdr:rowOff>127000</xdr:rowOff>
    </xdr:from>
    <xdr:to>
      <xdr:col>11</xdr:col>
      <xdr:colOff>1032175</xdr:colOff>
      <xdr:row>12</xdr:row>
      <xdr:rowOff>99786</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3"/>
        <a:srcRect l="69797"/>
        <a:stretch/>
      </xdr:blipFill>
      <xdr:spPr>
        <a:xfrm>
          <a:off x="25959858" y="127000"/>
          <a:ext cx="2028067" cy="1315811"/>
        </a:xfrm>
        <a:prstGeom prst="rect">
          <a:avLst/>
        </a:prstGeom>
      </xdr:spPr>
    </xdr:pic>
    <xdr:clientData/>
  </xdr:twoCellAnchor>
  <xdr:twoCellAnchor editAs="oneCell">
    <xdr:from>
      <xdr:col>10</xdr:col>
      <xdr:colOff>1090083</xdr:colOff>
      <xdr:row>5</xdr:row>
      <xdr:rowOff>127000</xdr:rowOff>
    </xdr:from>
    <xdr:to>
      <xdr:col>11</xdr:col>
      <xdr:colOff>1032175</xdr:colOff>
      <xdr:row>12</xdr:row>
      <xdr:rowOff>99786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3"/>
        <a:srcRect l="69797"/>
        <a:stretch/>
      </xdr:blipFill>
      <xdr:spPr>
        <a:xfrm>
          <a:off x="25959858" y="127000"/>
          <a:ext cx="2028067" cy="13158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xdr:col>
      <xdr:colOff>1055796</xdr:colOff>
      <xdr:row>5</xdr:row>
      <xdr:rowOff>161925</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400049"/>
          <a:ext cx="2179746" cy="723901"/>
        </a:xfrm>
        <a:prstGeom prst="rect">
          <a:avLst/>
        </a:prstGeom>
      </xdr:spPr>
    </xdr:pic>
    <xdr:clientData/>
  </xdr:twoCellAnchor>
  <xdr:twoCellAnchor editAs="oneCell">
    <xdr:from>
      <xdr:col>6</xdr:col>
      <xdr:colOff>133349</xdr:colOff>
      <xdr:row>0</xdr:row>
      <xdr:rowOff>57150</xdr:rowOff>
    </xdr:from>
    <xdr:to>
      <xdr:col>7</xdr:col>
      <xdr:colOff>885824</xdr:colOff>
      <xdr:row>8</xdr:row>
      <xdr:rowOff>117857</xdr:rowOff>
    </xdr:to>
    <xdr:pic>
      <xdr:nvPicPr>
        <xdr:cNvPr id="6" name="Imagen 5" descr="mastic - Intelligent Trainin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3999" y="57150"/>
          <a:ext cx="1838325" cy="1594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xdr:colOff>
      <xdr:row>1</xdr:row>
      <xdr:rowOff>41505</xdr:rowOff>
    </xdr:from>
    <xdr:to>
      <xdr:col>7</xdr:col>
      <xdr:colOff>737395</xdr:colOff>
      <xdr:row>6</xdr:row>
      <xdr:rowOff>102817</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3"/>
        <a:srcRect l="69797"/>
        <a:stretch/>
      </xdr:blipFill>
      <xdr:spPr>
        <a:xfrm>
          <a:off x="12658725" y="232005"/>
          <a:ext cx="1651795" cy="1023337"/>
        </a:xfrm>
        <a:prstGeom prst="rect">
          <a:avLst/>
        </a:prstGeom>
      </xdr:spPr>
    </xdr:pic>
    <xdr:clientData/>
  </xdr:twoCellAnchor>
  <xdr:twoCellAnchor editAs="oneCell">
    <xdr:from>
      <xdr:col>6</xdr:col>
      <xdr:colOff>247650</xdr:colOff>
      <xdr:row>1</xdr:row>
      <xdr:rowOff>41505</xdr:rowOff>
    </xdr:from>
    <xdr:to>
      <xdr:col>7</xdr:col>
      <xdr:colOff>737395</xdr:colOff>
      <xdr:row>6</xdr:row>
      <xdr:rowOff>102817</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rotWithShape="1">
        <a:blip xmlns:r="http://schemas.openxmlformats.org/officeDocument/2006/relationships" r:embed="rId3"/>
        <a:srcRect l="69797"/>
        <a:stretch/>
      </xdr:blipFill>
      <xdr:spPr>
        <a:xfrm>
          <a:off x="12658725" y="232005"/>
          <a:ext cx="1651795" cy="10233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1</xdr:row>
      <xdr:rowOff>114299</xdr:rowOff>
    </xdr:from>
    <xdr:to>
      <xdr:col>1</xdr:col>
      <xdr:colOff>1230787</xdr:colOff>
      <xdr:row>5</xdr:row>
      <xdr:rowOff>149679</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1" y="304799"/>
          <a:ext cx="2401000" cy="797380"/>
        </a:xfrm>
        <a:prstGeom prst="rect">
          <a:avLst/>
        </a:prstGeom>
      </xdr:spPr>
    </xdr:pic>
    <xdr:clientData/>
  </xdr:twoCellAnchor>
  <xdr:twoCellAnchor editAs="oneCell">
    <xdr:from>
      <xdr:col>13</xdr:col>
      <xdr:colOff>51706</xdr:colOff>
      <xdr:row>0</xdr:row>
      <xdr:rowOff>0</xdr:rowOff>
    </xdr:from>
    <xdr:to>
      <xdr:col>14</xdr:col>
      <xdr:colOff>40818</xdr:colOff>
      <xdr:row>8</xdr:row>
      <xdr:rowOff>130412</xdr:rowOff>
    </xdr:to>
    <xdr:pic>
      <xdr:nvPicPr>
        <xdr:cNvPr id="6" name="Imagen 5" descr="mastic - Intelligent Training">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23777" y="0"/>
          <a:ext cx="1907720" cy="1654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REYESC/Documents/SGSI2020/INSTRUMENTO/INPECINSTRUMENTOAUTODIAGNOSTICOSEGURIDADDELAINFORMACION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ORTADA"/>
      <sheetName val="ESCALA DE EVALUACION"/>
      <sheetName val="LEVANTAMIENTO DE INFO."/>
      <sheetName val="AREAS INVOLUCRADAS"/>
      <sheetName val="ADMINISTRATIVAS"/>
      <sheetName val="CIBER"/>
      <sheetName val="TECNICAS"/>
      <sheetName val="PHVA"/>
      <sheetName val="MADUREZ"/>
    </sheetNames>
    <sheetDataSet>
      <sheetData sheetId="0"/>
      <sheetData sheetId="1">
        <row r="33">
          <cell r="E33"/>
        </row>
      </sheetData>
      <sheetData sheetId="2"/>
      <sheetData sheetId="3"/>
      <sheetData sheetId="4"/>
      <sheetData sheetId="5">
        <row r="12">
          <cell r="F12"/>
          <cell r="G12"/>
          <cell r="H12"/>
          <cell r="I12"/>
          <cell r="J12"/>
          <cell r="K12"/>
          <cell r="L12"/>
        </row>
        <row r="13">
          <cell r="F13" t="str">
            <v>A.5</v>
          </cell>
          <cell r="G13" t="str">
            <v>Componente planificación y modelo de madurez nivel gestionado</v>
          </cell>
          <cell r="H13"/>
          <cell r="I13"/>
          <cell r="J13"/>
          <cell r="K13"/>
          <cell r="L13">
            <v>80</v>
          </cell>
        </row>
        <row r="14">
          <cell r="F14" t="str">
            <v>A.5.1.1</v>
          </cell>
          <cell r="G14" t="str">
            <v>Componente planificación y modelo de madurez inicial</v>
          </cell>
          <cell r="H14" t="str">
            <v>ID.GV-1</v>
          </cell>
          <cell r="I14" t="str">
            <v>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Para la calificación tenga en cuenta que: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v>
          </cell>
          <cell r="J14" t="str">
            <v>Política de Seguridad de la
Información . Código:PA-TI-PL01. Versión: 01 . Fecha: 29 de diciembre de 2015.</v>
          </cell>
          <cell r="K14"/>
          <cell r="L14">
            <v>80</v>
          </cell>
        </row>
        <row r="15">
          <cell r="F15" t="str">
            <v>A.5.1.2</v>
          </cell>
          <cell r="G15" t="str">
            <v>componente planificación</v>
          </cell>
          <cell r="H15"/>
          <cell r="I15"/>
          <cell r="J15"/>
          <cell r="K15"/>
          <cell r="L15">
            <v>80</v>
          </cell>
        </row>
        <row r="16">
          <cell r="F16"/>
          <cell r="G16"/>
          <cell r="H16"/>
          <cell r="I16"/>
          <cell r="J16"/>
          <cell r="K16"/>
          <cell r="L16"/>
        </row>
        <row r="17">
          <cell r="F17" t="str">
            <v>A.6</v>
          </cell>
          <cell r="G17"/>
          <cell r="H17"/>
          <cell r="I17"/>
          <cell r="J17"/>
          <cell r="K17"/>
          <cell r="L17">
            <v>58</v>
          </cell>
        </row>
        <row r="18">
          <cell r="F18" t="str">
            <v>A.6.1</v>
          </cell>
          <cell r="G18" t="str">
            <v>Componente planificación y modelo de madurez gestionado</v>
          </cell>
          <cell r="H18"/>
          <cell r="I18"/>
          <cell r="J18"/>
          <cell r="K18"/>
          <cell r="L18">
            <v>76</v>
          </cell>
        </row>
        <row r="19">
          <cell r="F19" t="str">
            <v>A.6.1.1</v>
          </cell>
          <cell r="G19" t="str">
            <v>Componente planificación</v>
          </cell>
          <cell r="H19" t="str">
            <v>ID.AM-6
ID.GV-2
PR.AT-2
PR.AT-3
PR.AT-4
PR.AT-5
DE.DP-1
RS.CO-1</v>
          </cell>
          <cell r="I19" t="str">
            <v>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v>
          </cell>
          <cell r="J19" t="str">
            <v>Proyecto de Resolución.  «Por medio de la cual se adopta el Sistema de Gestión de Seguridad de la Información –SGSI - Seguridad de la Información, creación del rol de Oficial de Seguridad de la Información  (CISO), roles y responsabilidades de las Oficinas y Dependencias relacionadas con la definición, operación, verificación y mejora del Sistema  y se conforma el Comité de Seguridad y Privacidad  de la Información del Instituto Nacional Penitenciario y Carcelario-INPEC». Borrador, para revisión, ajustes y aprobación.</v>
          </cell>
          <cell r="K19"/>
          <cell r="L19">
            <v>80</v>
          </cell>
        </row>
        <row r="20">
          <cell r="F20" t="str">
            <v>A.6.1.2</v>
          </cell>
          <cell r="G20"/>
          <cell r="H20" t="str">
            <v>PR.AC-4
PR.DS-5
RS.CO-3</v>
          </cell>
          <cell r="I20" t="str">
            <v>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v>
          </cell>
          <cell r="J20" t="str">
            <v xml:space="preserve">Control de usuarios mediante asignación de usuarios y perfiles a nivel de usuarios, como tambien permisos para B.D (insertar, eliminar, actualizar) </v>
          </cell>
          <cell r="K20"/>
          <cell r="L20">
            <v>100</v>
          </cell>
        </row>
        <row r="21">
          <cell r="F21" t="str">
            <v>A.6.1.3</v>
          </cell>
          <cell r="G21"/>
          <cell r="H21" t="str">
            <v>RS.CO-2</v>
          </cell>
          <cell r="I21" t="str">
            <v>Solicite los procedimientos  establecidos que especifiquen cuándo y a través de que autoridades se debería contactar a las autoridades, verifique si de acuerdo a estos procedimientos se han  reportado eventos o incidentes de SI de forma consistente.</v>
          </cell>
          <cell r="J21" t="str">
            <v>Se tiene contacto con CSirtGoberino, Csirtponal, C4. para el reporte de incidentes, a la fecha no ha habido necesidad de reportar incidentes. Se debe establecer un procedimiento de reportes de incidentes</v>
          </cell>
          <cell r="K21"/>
          <cell r="L21">
            <v>80</v>
          </cell>
        </row>
        <row r="22">
          <cell r="F22" t="str">
            <v>A.6.1.4</v>
          </cell>
          <cell r="G22"/>
          <cell r="H22" t="str">
            <v>ID.RA-2</v>
          </cell>
          <cell r="I22" t="str">
            <v>Pregunte sobre las  membrecías en grupos o foros de interés especial en seguridad de la información en los que se encuentran inscritos las personas responsables de la SI.</v>
          </cell>
          <cell r="J22" t="str">
            <v>Grupo de Seguridad Digital (Entidades del estado), Inscripcion NOTICIAS, TIPS Y ALERTAS CSIRT-PONAL, Alerta colCERT (Grupo de Respuesta a Emergencias Cibernéticas de Colombia ), CSIRT de GOBIERNO”,  suscripción 27001Academy, para descarga de documentación ISO 27001, capacitacioens, subcrición de boletines de seguridad en INCIBE (Instituo Nacional de Ciberseguridad de España)</v>
          </cell>
          <cell r="K22"/>
          <cell r="L22">
            <v>100</v>
          </cell>
        </row>
        <row r="23">
          <cell r="F23" t="str">
            <v>A.6.1.5</v>
          </cell>
          <cell r="G23"/>
          <cell r="H23" t="str">
            <v xml:space="preserve">PR.IP-2
</v>
          </cell>
          <cell r="I23" t="str">
            <v xml:space="preserve">
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v>
          </cell>
          <cell r="J23" t="str">
            <v>No se aplica, se reconoce que hay que tratar este tema.</v>
          </cell>
          <cell r="K23"/>
          <cell r="L23">
            <v>20</v>
          </cell>
        </row>
        <row r="24">
          <cell r="F24" t="str">
            <v>A.6.2</v>
          </cell>
          <cell r="G24" t="str">
            <v>Modelo de Madurez Gestionado</v>
          </cell>
          <cell r="H24"/>
          <cell r="I24"/>
          <cell r="J24"/>
          <cell r="K24"/>
          <cell r="L24">
            <v>40</v>
          </cell>
        </row>
        <row r="25">
          <cell r="F25" t="str">
            <v>A.6.2.1</v>
          </cell>
          <cell r="G25"/>
          <cell r="H25"/>
          <cell r="I25" t="str">
            <v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v>
          </cell>
          <cell r="J25" t="str">
            <v>Existen algunos controles para los dispositivos móviles en la Guía de normas y buenas prácticas de la seguridad de la Información. PA-TI-G02,</v>
          </cell>
          <cell r="K25"/>
          <cell r="L25">
            <v>40</v>
          </cell>
        </row>
        <row r="26">
          <cell r="F26" t="str">
            <v>A.6.2.2</v>
          </cell>
          <cell r="G26"/>
          <cell r="H26" t="str">
            <v>PR.AC-3</v>
          </cell>
          <cell r="I26" t="str">
            <v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v>
          </cell>
          <cell r="J26" t="str">
            <v>No se palica el teletrabajo actualmente en la Institución.</v>
          </cell>
          <cell r="K26"/>
          <cell r="L26" t="str">
            <v>n/a</v>
          </cell>
        </row>
        <row r="27">
          <cell r="F27"/>
          <cell r="G27"/>
          <cell r="H27"/>
          <cell r="I27"/>
          <cell r="J27"/>
          <cell r="K27"/>
          <cell r="L27"/>
        </row>
        <row r="28">
          <cell r="F28" t="str">
            <v>A.7</v>
          </cell>
          <cell r="G28"/>
          <cell r="H28"/>
          <cell r="I28"/>
          <cell r="J28"/>
          <cell r="K28"/>
          <cell r="L28">
            <v>77</v>
          </cell>
        </row>
        <row r="29">
          <cell r="F29" t="str">
            <v>A.7.1</v>
          </cell>
          <cell r="G29" t="str">
            <v>Modelo de Madurez Definido</v>
          </cell>
          <cell r="H29"/>
          <cell r="I29"/>
          <cell r="J29"/>
          <cell r="K29"/>
          <cell r="L29">
            <v>50</v>
          </cell>
        </row>
        <row r="30">
          <cell r="F30" t="str">
            <v>A.7.1.1</v>
          </cell>
          <cell r="G30"/>
          <cell r="H30" t="str">
            <v>PR.DS-5
PR.IP-11</v>
          </cell>
          <cell r="I30" t="str">
            <v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v>
          </cell>
          <cell r="J30" t="str">
            <v xml:space="preserve">PROCEDIMIENTO NOMBRAMIENTOS, DESTINACIONES Y POSESIONES , SE ENCUENTRA EN REVISIÓN PARA APROBACIÓN </v>
          </cell>
          <cell r="K30"/>
          <cell r="L30">
            <v>80</v>
          </cell>
        </row>
        <row r="31">
          <cell r="F31" t="str">
            <v>A.7.1.2</v>
          </cell>
          <cell r="G31"/>
          <cell r="H31" t="str">
            <v>PR.DS-5</v>
          </cell>
          <cell r="I31"/>
          <cell r="J31" t="str">
            <v>Se tiene proyectado aplicarlo.</v>
          </cell>
          <cell r="K31"/>
          <cell r="L31">
            <v>20</v>
          </cell>
        </row>
        <row r="32">
          <cell r="F32" t="str">
            <v>A.7.1.2</v>
          </cell>
          <cell r="G32" t="str">
            <v>Modelo de Madurez Definido</v>
          </cell>
          <cell r="H32"/>
          <cell r="I32"/>
          <cell r="J32" t="str">
            <v xml:space="preserve"> </v>
          </cell>
          <cell r="K32"/>
          <cell r="L32">
            <v>80</v>
          </cell>
        </row>
        <row r="33">
          <cell r="F33" t="str">
            <v>A.7.2.1</v>
          </cell>
          <cell r="G33"/>
          <cell r="H33" t="str">
            <v>ID.GV-2</v>
          </cell>
          <cell r="I33" t="str">
            <v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v>
          </cell>
          <cell r="J33" t="str">
            <v xml:space="preserve">Se viene concienti8zando a los funcionarios en cuanto a la seguridad de la información, la Guia de normas y buenas practicas de seguridad de la infromación trae las recomendaciones y controles para la protección de la infromación, acuerdos de confidencialidad, Actas </v>
          </cell>
          <cell r="K33"/>
          <cell r="L33">
            <v>80</v>
          </cell>
        </row>
        <row r="34">
          <cell r="F34" t="str">
            <v>A.7.2.2</v>
          </cell>
          <cell r="G34" t="str">
            <v>Componente planeación
Modelo de Madurez Inicial</v>
          </cell>
          <cell r="H34" t="str">
            <v>PR.AT-1
PR.AT-2
PR.AT-3
PR.AT-4
PR.AT-5</v>
          </cell>
          <cell r="I34" t="str">
            <v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Para la calificación tenga en cuenta que:
Si Los funcionarios de la Entidad no tienen conciencia de la seguridad y privacidad de la información.
Diseñar programas para los conciencia y comunicación, de las políticas de seguridad y privacidad de la información, están en 20.
Si se observa en los funcionarios una conciencia de seguridad y privacidad de la información y los planes de toma de conciencia y comunicación, de las políticas de seguridad y privacidad de la información, deben estar aprobados y documentados, por la alta Dirección, están en 40.
Si se han ejecutado los planes de toma de conciencia, comunicación y divulgación, de las políticas de
seguridad y privacidad de la información, aprobados por la alta Dirección, están en 60.
</v>
          </cell>
          <cell r="J34" t="str">
            <v>Actas de sensibilización en relación con la seguridad de la infromación, boletines, charlas, etc</v>
          </cell>
          <cell r="K34"/>
          <cell r="L34">
            <v>80</v>
          </cell>
        </row>
        <row r="35">
          <cell r="F35" t="str">
            <v>A.7.2.3</v>
          </cell>
          <cell r="G35"/>
          <cell r="H35"/>
          <cell r="I35" t="str">
            <v>Pregunte cual es el proceso disciplinario que se sigue cuando se verifica que ha ocurrido una violación a la seguridad de la información, quien y como se determina la sanción al infractor?</v>
          </cell>
          <cell r="J35"/>
          <cell r="K35"/>
          <cell r="L35" t="str">
            <v>n/a</v>
          </cell>
        </row>
        <row r="36">
          <cell r="F36" t="str">
            <v xml:space="preserve">A.7.3 </v>
          </cell>
          <cell r="G36" t="str">
            <v>Modelo de Madurez Definido</v>
          </cell>
          <cell r="H36"/>
          <cell r="I36"/>
          <cell r="J36"/>
          <cell r="K36"/>
          <cell r="L36">
            <v>100</v>
          </cell>
        </row>
        <row r="37">
          <cell r="F37" t="str">
            <v>A.7.3.1</v>
          </cell>
          <cell r="G37"/>
          <cell r="H37" t="str">
            <v>PR.DS-5
PR.IP-11</v>
          </cell>
          <cell r="I37" t="str">
            <v xml:space="preserve">
Revisar los acuerdos de confidencialidad, verificando que deben acordar que después de terminada la relación laboral o contrato seguirán vigentes por un periodo de tiempo.
</v>
          </cell>
          <cell r="J37" t="str">
            <v>Formato Acuerdo de Confidencialidad y Compromiso con la seguridad de la información.PA-TI-G02-F01 V01</v>
          </cell>
          <cell r="K37"/>
          <cell r="L37">
            <v>100</v>
          </cell>
        </row>
        <row r="38">
          <cell r="F38"/>
          <cell r="G38"/>
          <cell r="H38"/>
          <cell r="I38"/>
          <cell r="J38"/>
          <cell r="K38"/>
          <cell r="L38"/>
        </row>
        <row r="39">
          <cell r="F39" t="str">
            <v>A.8</v>
          </cell>
          <cell r="G39"/>
          <cell r="H39"/>
          <cell r="I39"/>
          <cell r="J39"/>
          <cell r="K39"/>
          <cell r="L39">
            <v>64</v>
          </cell>
        </row>
        <row r="40">
          <cell r="F40" t="str">
            <v>A.8.1</v>
          </cell>
          <cell r="G40" t="str">
            <v>Modelo de Madurez Gestionado</v>
          </cell>
          <cell r="H40"/>
          <cell r="I40" t="str">
            <v xml:space="preserve">
</v>
          </cell>
          <cell r="J40"/>
          <cell r="K40"/>
          <cell r="L40">
            <v>80</v>
          </cell>
        </row>
        <row r="41">
          <cell r="F41" t="str">
            <v>A.8.1.1</v>
          </cell>
          <cell r="G41" t="str">
            <v>Componente Planificación
Modelo de madurez inicial</v>
          </cell>
          <cell r="H41" t="str">
            <v>ID AM-1
ID AM-2
ID.AM-5</v>
          </cell>
          <cell r="I41" t="str">
            <v>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v>
          </cell>
          <cell r="J41" t="str">
            <v xml:space="preserve">Guíad de inventario de activos de infromación de las TIC para aprobación junto con la matriz. </v>
          </cell>
          <cell r="K41"/>
          <cell r="L41">
            <v>80</v>
          </cell>
        </row>
        <row r="42">
          <cell r="F42" t="str">
            <v>A.8.1.2</v>
          </cell>
          <cell r="G42"/>
          <cell r="H42" t="str">
            <v>ID AM-1
ID AM-2</v>
          </cell>
          <cell r="I42" t="str">
            <v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v>
          </cell>
          <cell r="J42" t="str">
            <v>Procedimiento CONTROL DE INVENTARIOS . CÓDIGO: PA-LA-P01; GUÍA PARA LA ELABORACIÓN DEL INVENTARIO DE ACTIVOS DE INFORMACIÓN, CÓDIGO: PA-DO-G02, Matriz de Valoración de Activos y Análisis de Riesgos de la Seguridad de la Información. PA-TI-M01-F01</v>
          </cell>
          <cell r="K42"/>
          <cell r="L42">
            <v>80</v>
          </cell>
        </row>
        <row r="43">
          <cell r="F43" t="str">
            <v>A.8.1.3</v>
          </cell>
          <cell r="G43"/>
          <cell r="H43"/>
          <cell r="I43" t="str">
            <v xml:space="preserve">Pregunte por la política, procedimiento, directriz o lineamiento que defina el uso aceptable de los activos, verifique que es conocida por los empleados y usuarios de partes externas que usan activos de la Entidad o tienen acceso a ellos. </v>
          </cell>
          <cell r="J43" t="str">
            <v>Guia de normas y buenas practicas de la seguridad de la información</v>
          </cell>
          <cell r="K43"/>
          <cell r="L43">
            <v>80</v>
          </cell>
        </row>
        <row r="44">
          <cell r="F44" t="str">
            <v>A.8.1.4</v>
          </cell>
          <cell r="G44"/>
          <cell r="H44" t="str">
            <v>PR.IP-11</v>
          </cell>
          <cell r="I44" t="str">
            <v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v>
          </cell>
          <cell r="J44" t="str">
            <v>Guia de normas y buenas practicas de la seguridad de la infromación</v>
          </cell>
          <cell r="K44"/>
          <cell r="L44">
            <v>80</v>
          </cell>
        </row>
        <row r="45">
          <cell r="F45" t="str">
            <v>A.8.2</v>
          </cell>
          <cell r="G45"/>
          <cell r="H45"/>
          <cell r="I45"/>
          <cell r="J45"/>
          <cell r="K45"/>
          <cell r="L45">
            <v>60</v>
          </cell>
        </row>
        <row r="46">
          <cell r="F46" t="str">
            <v>A.8.2.1</v>
          </cell>
          <cell r="G46" t="str">
            <v>Modelo de Madurez Inicial</v>
          </cell>
          <cell r="H46"/>
          <cell r="I46" t="str">
            <v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v>
          </cell>
          <cell r="J46" t="str">
            <v>Guia de inventarios de activos tic y matriz en aprobación para su ejecución, inventario de activos tipos documentos aprobada</v>
          </cell>
          <cell r="K46"/>
          <cell r="L46">
            <v>80</v>
          </cell>
        </row>
        <row r="47">
          <cell r="F47" t="str">
            <v>A.8.2.2</v>
          </cell>
          <cell r="G47"/>
          <cell r="H47" t="str">
            <v>PR.DS-5
PR.PT-2</v>
          </cell>
          <cell r="I47" t="str">
            <v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v>
          </cell>
          <cell r="J47" t="str">
            <v>Proyecto de desarrollo para gesdoc vigencia 2019</v>
          </cell>
          <cell r="K47"/>
          <cell r="L47">
            <v>40</v>
          </cell>
        </row>
        <row r="48">
          <cell r="F48" t="str">
            <v>A.8.2.3</v>
          </cell>
          <cell r="G48"/>
          <cell r="H48" t="str">
            <v>PR.DS-1
PR.DS-2
PR.DS-3
PR.DS-5
PR.IP-6
PR.PT-2</v>
          </cell>
          <cell r="I48" t="str">
            <v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v>
          </cell>
          <cell r="J48" t="str">
            <v>Actualmente se realiza el levantamiento de activos de información TIC, el tipo dato ya se encuentra publicado en la página web</v>
          </cell>
          <cell r="K48"/>
          <cell r="L48">
            <v>60</v>
          </cell>
        </row>
        <row r="49">
          <cell r="F49" t="str">
            <v xml:space="preserve">A.8.3 </v>
          </cell>
          <cell r="G49"/>
          <cell r="H49"/>
          <cell r="I49"/>
          <cell r="J49"/>
          <cell r="K49"/>
          <cell r="L49">
            <v>53</v>
          </cell>
        </row>
        <row r="50">
          <cell r="F50" t="str">
            <v>A.8.3.1</v>
          </cell>
          <cell r="G50"/>
          <cell r="H50" t="str">
            <v>PR.DS-3
PR.IP-6
PR.PT-2</v>
          </cell>
          <cell r="I50" t="str">
            <v>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v>
          </cell>
          <cell r="J50" t="str">
            <v>Formato de baja informal</v>
          </cell>
          <cell r="K50"/>
          <cell r="L50">
            <v>40</v>
          </cell>
        </row>
        <row r="51">
          <cell r="F51" t="str">
            <v>A.8.3.2</v>
          </cell>
          <cell r="G51"/>
          <cell r="H51" t="str">
            <v>PR.DS-3
PR.IP-6</v>
          </cell>
          <cell r="I51" t="str">
            <v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v>
          </cell>
          <cell r="J51" t="str">
            <v>Se realiza informalmente. No existe un prodecimiento</v>
          </cell>
          <cell r="K51"/>
          <cell r="L51">
            <v>40</v>
          </cell>
        </row>
        <row r="52">
          <cell r="F52" t="str">
            <v>A.8.3.3</v>
          </cell>
          <cell r="G52"/>
          <cell r="H52" t="str">
            <v>PR.DS-3
PR.PT-2</v>
          </cell>
          <cell r="I52" t="str">
            <v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v>
          </cell>
          <cell r="J52" t="str">
            <v>Se utiliza 472 para el tranporte de correspondencia, con embalaje optimo paraprotección dela misma.</v>
          </cell>
          <cell r="K52"/>
          <cell r="L52">
            <v>80</v>
          </cell>
        </row>
        <row r="53">
          <cell r="F53"/>
          <cell r="G53"/>
          <cell r="H53"/>
          <cell r="I53"/>
          <cell r="J53"/>
          <cell r="K53"/>
          <cell r="L53"/>
        </row>
        <row r="54">
          <cell r="F54" t="str">
            <v>A.17</v>
          </cell>
          <cell r="G54"/>
          <cell r="H54"/>
          <cell r="I54"/>
          <cell r="J54"/>
          <cell r="K54"/>
          <cell r="L54">
            <v>50</v>
          </cell>
        </row>
        <row r="55">
          <cell r="F55" t="str">
            <v>A.17.1</v>
          </cell>
          <cell r="G55"/>
          <cell r="H55"/>
          <cell r="I55"/>
          <cell r="J55"/>
          <cell r="K55"/>
          <cell r="L55">
            <v>20</v>
          </cell>
        </row>
        <row r="56">
          <cell r="F56" t="str">
            <v>A.17.1.1</v>
          </cell>
          <cell r="G56" t="str">
            <v>Modelo de Madurez Gestionado</v>
          </cell>
          <cell r="H56" t="str">
            <v>ID.BE-5
PR.IP-9</v>
          </cell>
          <cell r="I56" t="str">
            <v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Tenga en cuenta para la calificación:
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 están en 40.
2) Si se reconoce la importancia de ampliar los planes de continuidad de del negocio a otros procesos, pero aun no se pueden incluir ni trabajar con ellos, están en 60.
</v>
          </cell>
          <cell r="J56" t="str">
            <v>L a entidad no cuenta con un BCP, se reconoce que se debe desarrollar.</v>
          </cell>
          <cell r="K56"/>
          <cell r="L56">
            <v>20</v>
          </cell>
        </row>
        <row r="57">
          <cell r="F57" t="str">
            <v>A.17.1.2</v>
          </cell>
          <cell r="G57" t="str">
            <v>Modelo de Madurez Definido</v>
          </cell>
          <cell r="H57" t="str">
            <v>ID.BE-5
PR.IP-4
PR.IP-9
PR.IP-9</v>
          </cell>
          <cell r="I57" t="str">
            <v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v>
          </cell>
          <cell r="J57" t="str">
            <v>No existe personal competente para asumir estas actividades, tampoco se realizan operativos de contigencia, se realiza informalmente, por confianza y conocimiento.</v>
          </cell>
          <cell r="K57"/>
          <cell r="L57">
            <v>20</v>
          </cell>
        </row>
        <row r="58">
          <cell r="F58" t="str">
            <v>A.17.1.3</v>
          </cell>
          <cell r="G58" t="str">
            <v>Modelo de Madurez Optimizado</v>
          </cell>
          <cell r="H58" t="str">
            <v>PR.IP-4
PR.IP-10</v>
          </cell>
          <cell r="I58" t="str">
            <v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v>
          </cell>
          <cell r="J58" t="str">
            <v>No se realizan pruebas de funcionalidad en caso de un incidente.</v>
          </cell>
          <cell r="K58"/>
          <cell r="L58">
            <v>20</v>
          </cell>
        </row>
        <row r="59">
          <cell r="F59" t="str">
            <v xml:space="preserve">A.17.2 </v>
          </cell>
          <cell r="G59"/>
          <cell r="H59"/>
          <cell r="I59"/>
          <cell r="J59"/>
          <cell r="K59"/>
          <cell r="L59">
            <v>80</v>
          </cell>
        </row>
        <row r="60">
          <cell r="F60" t="str">
            <v>A.17.2.1</v>
          </cell>
          <cell r="G60"/>
          <cell r="H60" t="str">
            <v>ID.BE-5</v>
          </cell>
          <cell r="I60" t="str">
            <v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v>
          </cell>
          <cell r="J60" t="str">
            <v>Almacenamiento NAS -Centro de computo
Por directorio activo, drive</v>
          </cell>
          <cell r="K60"/>
          <cell r="L60">
            <v>80</v>
          </cell>
        </row>
        <row r="61">
          <cell r="F61"/>
          <cell r="G61"/>
          <cell r="H61"/>
          <cell r="I61"/>
          <cell r="J61"/>
          <cell r="K61"/>
          <cell r="L61"/>
        </row>
        <row r="62">
          <cell r="F62" t="str">
            <v>A.18</v>
          </cell>
          <cell r="G62"/>
          <cell r="H62"/>
          <cell r="I62"/>
          <cell r="J62"/>
          <cell r="K62"/>
          <cell r="L62">
            <v>65</v>
          </cell>
        </row>
        <row r="63">
          <cell r="F63" t="str">
            <v xml:space="preserve">A.18.1 </v>
          </cell>
          <cell r="G63"/>
          <cell r="H63" t="str">
            <v>ID.GV-3</v>
          </cell>
          <cell r="I63" t="str">
            <v>De acuerdo a la NIST:  Los requerimientos legales y regulatorios respecto de la ciberseguridad, incluyendo la privacidad y las libertades y obligaciones civiles, son entendidos y gestionados.</v>
          </cell>
          <cell r="J63"/>
          <cell r="K63"/>
          <cell r="L63">
            <v>90</v>
          </cell>
        </row>
        <row r="64">
          <cell r="F64" t="str">
            <v>A.18.1.1</v>
          </cell>
          <cell r="G64" t="str">
            <v>Modelo de Madurez Gestionado Cuantitativamente</v>
          </cell>
          <cell r="H64"/>
          <cell r="I64" t="str">
            <v xml:space="preserve">Solicite la relación de requisitos legales, reglamentarios, estatutarios, que le aplican a la Entidad (Normograma). 
Indague si existe un responsable de identificarlos y se definen los responsables para su cumplimiento.
</v>
          </cell>
          <cell r="J64" t="str">
            <v>El Normograma se encuentra publicadado en la página web institucional, la oficina de juridadica es responsable por su actualización.</v>
          </cell>
          <cell r="K64"/>
          <cell r="L64">
            <v>80</v>
          </cell>
        </row>
        <row r="65">
          <cell r="F65" t="str">
            <v>A.18.1.2</v>
          </cell>
          <cell r="G65"/>
          <cell r="H65"/>
          <cell r="I65" t="str">
            <v xml:space="preserve">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
</v>
          </cell>
          <cell r="J65" t="str">
            <v>Pcsecure para el control de la no instlación de software de cual tipo de software./ Licenciamiento con Oracle para servidores de aplicaciones Weblogic y licencias de bases de datos, licenciamiento de Microsoft. Para el tema de derechos de autor y propiedad intelectual del aplicativo misional SISIPECWEB, esta resgistrado a nombre del Instituto Nacional Penitenciario y Carcelario</v>
          </cell>
          <cell r="K65"/>
          <cell r="L65">
            <v>80</v>
          </cell>
        </row>
        <row r="66">
          <cell r="F66" t="str">
            <v>A.18.1.3</v>
          </cell>
          <cell r="G66"/>
          <cell r="H66" t="str">
            <v>PR.IP-4</v>
          </cell>
          <cell r="I66" t="str">
            <v>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v>
          </cell>
          <cell r="J66" t="str">
            <v>gestion documental</v>
          </cell>
          <cell r="K66"/>
          <cell r="L66">
            <v>100</v>
          </cell>
        </row>
        <row r="67">
          <cell r="F67" t="str">
            <v>A.18.1.4</v>
          </cell>
          <cell r="G67"/>
          <cell r="H67" t="str">
            <v>DE.DP-2</v>
          </cell>
          <cell r="I67" t="str">
            <v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v>
          </cell>
          <cell r="J67" t="str">
            <v>Política de Tratamiento y Protección de Datos Personales._v2, PA-TI-PL02,   Autorización otorgada por el titular para el tratamiento de datos personales PA-TI-G03-F01, MATERIAL DE APOYO PARA EL CUMPLIMIENTO DE OBLIGACIONES ESTABLECIDAS EN LA LEY 1581 DE 2012.  PA-TI-G03</v>
          </cell>
          <cell r="K67"/>
          <cell r="L67">
            <v>100</v>
          </cell>
        </row>
        <row r="68">
          <cell r="F68" t="str">
            <v>A.18.1.5</v>
          </cell>
          <cell r="G68"/>
          <cell r="H68"/>
          <cell r="I68" t="str">
            <v>n/a</v>
          </cell>
          <cell r="J68" t="str">
            <v>En la MPLS del Inpec los datos que se transmiten estan encriptados</v>
          </cell>
          <cell r="K68"/>
          <cell r="L68">
            <v>100</v>
          </cell>
        </row>
        <row r="69">
          <cell r="F69" t="str">
            <v xml:space="preserve">A.18.2 </v>
          </cell>
          <cell r="G69" t="str">
            <v>Modelo de Madurez Gestionado Cuantitativamente</v>
          </cell>
          <cell r="H69"/>
          <cell r="I69"/>
          <cell r="J69"/>
          <cell r="K69"/>
          <cell r="L69">
            <v>40</v>
          </cell>
        </row>
        <row r="70">
          <cell r="F70" t="str">
            <v>A.18.2.1</v>
          </cell>
          <cell r="G70"/>
          <cell r="H70"/>
          <cell r="I70" t="str">
            <v xml:space="preserve">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2015
2) El resultado de las auditorías del año 2015
3) Las oportunidades de mejora o cambios en la seguridad de la información identificados.
</v>
          </cell>
          <cell r="J70" t="str">
            <v>No se han realizado debido a que todas las auditorias se desarrollan de acuerdo al programa anual de auditorias que aprueba el comité institucional de control interno.  A la fecha no se han solicitadola incorporación al programa de auditorias    en seguridad de la información.</v>
          </cell>
          <cell r="K70"/>
          <cell r="L70">
            <v>20</v>
          </cell>
        </row>
        <row r="71">
          <cell r="F71" t="str">
            <v>A.18.2.2</v>
          </cell>
          <cell r="G71"/>
          <cell r="H71" t="str">
            <v>PR.IP-12</v>
          </cell>
          <cell r="I71" t="str">
            <v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v>
          </cell>
          <cell r="J71" t="str">
            <v xml:space="preserve">1)Se cumple con los controles y la politica.
2 y 3)Queda como propuesta incluir en el plan de actividades de la oficina para la vigencia 2020 </v>
          </cell>
          <cell r="K71"/>
          <cell r="L71">
            <v>20</v>
          </cell>
        </row>
        <row r="72">
          <cell r="F72" t="str">
            <v>A.18.2.3</v>
          </cell>
          <cell r="G72"/>
          <cell r="H72" t="str">
            <v>ID.RA-1</v>
          </cell>
          <cell r="I72" t="str">
            <v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v>
          </cell>
          <cell r="J72" t="str">
            <v>Se relaizan afinamiento en los equipos mde seguridad perimetral, monitoero diario- FORTINET</v>
          </cell>
          <cell r="K72"/>
          <cell r="L72">
            <v>80</v>
          </cell>
        </row>
        <row r="73">
          <cell r="F73"/>
          <cell r="G73"/>
          <cell r="H73"/>
          <cell r="I73"/>
          <cell r="J73"/>
          <cell r="K73"/>
          <cell r="L73"/>
        </row>
        <row r="74">
          <cell r="F74" t="str">
            <v>A.15</v>
          </cell>
          <cell r="G74"/>
          <cell r="H74"/>
          <cell r="I74"/>
          <cell r="J74"/>
          <cell r="K74"/>
          <cell r="L74">
            <v>80</v>
          </cell>
        </row>
        <row r="75">
          <cell r="F75" t="str">
            <v>A.15.1</v>
          </cell>
          <cell r="G75" t="str">
            <v>Modelo de Madurez Definido</v>
          </cell>
          <cell r="H75"/>
          <cell r="I75" t="str">
            <v>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v>
          </cell>
          <cell r="J75" t="str">
            <v>Se entran a manejar las clausulas de confidencilidad dentro de las obligaciones del contratista, el área técnica estructuradora dentro de las fichas técnica entra a salvaguardar la integridad y confidecmialidad  la información del Instituto., en procesos que se considera la aplicación.</v>
          </cell>
          <cell r="K75"/>
          <cell r="L75">
            <v>80</v>
          </cell>
        </row>
        <row r="76">
          <cell r="F76" t="str">
            <v>A.15.2</v>
          </cell>
          <cell r="G76" t="str">
            <v>Modelo de Madurez Definido</v>
          </cell>
          <cell r="H76"/>
          <cell r="I76" t="str">
            <v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v>
          </cell>
          <cell r="J76" t="str">
            <v>La responsabilidad de la verifcacción de la seguridad de  la infromación la realiza cada supervisor de acuerdo a los  los contratos. Actualmete se aplica</v>
          </cell>
          <cell r="K76"/>
          <cell r="L76">
            <v>80</v>
          </cell>
        </row>
      </sheetData>
      <sheetData sheetId="6"/>
      <sheetData sheetId="7">
        <row r="12">
          <cell r="F12"/>
          <cell r="G12"/>
          <cell r="H12"/>
          <cell r="I12"/>
          <cell r="J12"/>
          <cell r="K12"/>
          <cell r="L12"/>
        </row>
        <row r="13">
          <cell r="F13" t="str">
            <v>A.9</v>
          </cell>
          <cell r="G13" t="str">
            <v>Componente planificación y modelo de madurez nivel gestionado</v>
          </cell>
          <cell r="H13"/>
          <cell r="I13"/>
          <cell r="J13"/>
          <cell r="K13"/>
          <cell r="L13">
            <v>77</v>
          </cell>
        </row>
        <row r="14">
          <cell r="F14" t="str">
            <v>A.9.1</v>
          </cell>
          <cell r="G14" t="str">
            <v>Modelo de madurez definido</v>
          </cell>
          <cell r="H14"/>
          <cell r="I14"/>
          <cell r="J14"/>
          <cell r="K14"/>
          <cell r="L14">
            <v>70</v>
          </cell>
        </row>
        <row r="15">
          <cell r="F15" t="str">
            <v>A.9.1.1</v>
          </cell>
          <cell r="G15"/>
          <cell r="H15" t="str">
            <v>PR.DS-5</v>
          </cell>
          <cell r="I15" t="str">
            <v>Revisar que la 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v>
          </cell>
          <cell r="J15" t="str">
            <v>Guias y procedimientos de controles de acceos y asignación de reoles y perfiles.</v>
          </cell>
          <cell r="K15"/>
          <cell r="L15">
            <v>60</v>
          </cell>
        </row>
        <row r="16">
          <cell r="F16" t="str">
            <v>A.9.1.2</v>
          </cell>
          <cell r="G16"/>
          <cell r="H16" t="str">
            <v>PR.AC-4
PR.DS-5
PR.PT-3</v>
          </cell>
          <cell r="I16" t="str">
            <v>Revisar la 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v>
          </cell>
          <cell r="J16" t="str">
            <v>Guías, Guia de Normas y buenas practicas de la seguridad de la infromación</v>
          </cell>
          <cell r="K16"/>
          <cell r="L16">
            <v>80</v>
          </cell>
        </row>
        <row r="17">
          <cell r="F17" t="str">
            <v xml:space="preserve">A.9.2 </v>
          </cell>
          <cell r="G17" t="str">
            <v>Modelo de madurez gestionado cuantitativamente</v>
          </cell>
          <cell r="H17"/>
          <cell r="I17"/>
          <cell r="J17"/>
          <cell r="K17"/>
          <cell r="L17">
            <v>73</v>
          </cell>
        </row>
        <row r="18">
          <cell r="F18" t="str">
            <v xml:space="preserve">A.9.2.1 </v>
          </cell>
          <cell r="G18"/>
          <cell r="H18" t="str">
            <v>PR.AC-1</v>
          </cell>
          <cell r="I18" t="str">
            <v>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v>
          </cell>
          <cell r="J18" t="str">
            <v>Guia de Normas y buenas practicas de la seguridad de la infromación</v>
          </cell>
          <cell r="K18"/>
          <cell r="L18">
            <v>60</v>
          </cell>
        </row>
        <row r="19">
          <cell r="F19" t="str">
            <v>A.9.2.2</v>
          </cell>
          <cell r="G19"/>
          <cell r="H19" t="str">
            <v>PR.AC-1</v>
          </cell>
          <cell r="I19" t="str">
            <v>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v>
          </cell>
          <cell r="J19" t="str">
            <v xml:space="preserve">Control de usuarios mediante asignación de usuarios y perfiles a nivel de usuarios, como tambien permisos para B.D (insertar, eliminar, actualizar) </v>
          </cell>
          <cell r="K19"/>
          <cell r="L19">
            <v>100</v>
          </cell>
        </row>
        <row r="20">
          <cell r="F20" t="str">
            <v>A.9.2.3</v>
          </cell>
          <cell r="G20"/>
          <cell r="H20" t="str">
            <v>PR.AC-4
PR.DS-5</v>
          </cell>
          <cell r="I20" t="str">
            <v>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v>
          </cell>
          <cell r="J20" t="str">
            <v xml:space="preserve">la Entidad cuenta con un administrador de Base De Datos quien tiene unicamente los privilegios de superadministrador, y a su vez el DBA otorga permisos de acuerdo al rol y/o actividad que desarrollan los diferentes perfiles. A nivel de aplicativo capa media (aplicación) se asigna perfiles de administrador a los liderews funcionales de cada modulo. </v>
          </cell>
          <cell r="K20"/>
          <cell r="L20">
            <v>100</v>
          </cell>
        </row>
        <row r="21">
          <cell r="F21" t="str">
            <v>A.9.2.4</v>
          </cell>
          <cell r="G21"/>
          <cell r="H21" t="str">
            <v>PR.AC-1</v>
          </cell>
          <cell r="I21" t="str">
            <v>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v>
          </cell>
          <cell r="J21" t="str">
            <v>Se cuentan con acuerdos de confidencialidad para la creación y asignación de roles del aplicativo misional SISIWEB  y aplicativos d apoyo</v>
          </cell>
          <cell r="K21"/>
          <cell r="L21">
            <v>100</v>
          </cell>
        </row>
        <row r="22">
          <cell r="F22" t="str">
            <v>A.9.2.5</v>
          </cell>
          <cell r="G22"/>
          <cell r="H22"/>
          <cell r="I22" t="str">
            <v>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v>
          </cell>
          <cell r="J22"/>
          <cell r="K22"/>
          <cell r="L22">
            <v>60</v>
          </cell>
        </row>
        <row r="23">
          <cell r="F23" t="str">
            <v>A.9.2.6</v>
          </cell>
          <cell r="G23"/>
          <cell r="H23"/>
          <cell r="I23" t="str">
            <v>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v>
          </cell>
          <cell r="J23" t="str">
            <v>Se realiza informalmente. No existe un procedimiento establecido</v>
          </cell>
          <cell r="K23"/>
          <cell r="L23">
            <v>20</v>
          </cell>
        </row>
        <row r="24">
          <cell r="F24" t="str">
            <v xml:space="preserve">A.9.3 </v>
          </cell>
          <cell r="G24" t="str">
            <v>Modelo de madurez definido</v>
          </cell>
          <cell r="H24"/>
          <cell r="I24"/>
          <cell r="J24"/>
          <cell r="K24"/>
          <cell r="L24">
            <v>80</v>
          </cell>
        </row>
        <row r="25">
          <cell r="F25" t="str">
            <v xml:space="preserve">A.9.3.1 </v>
          </cell>
          <cell r="G25"/>
          <cell r="H25" t="str">
            <v>PR.AC-1</v>
          </cell>
          <cell r="I25" t="str">
            <v>Revisar si el proceso de notificación a usuarios incluye:
a) Mantener la confidencialidad de la información de autenticación secreta, asegurándose de que no sea divulgada a ninguna otra parte, incluidas las personas con autoridad;
b) evitar llevar un registro (en papel, en un archivo de software o en un dispositivo portátil) de autenticación secreta, a menos que se pueda almacenar en forma segura y que el método de almacenamiento haya sido aprobado (una bóveda para contraseñas);
c) cambiar la información de autenticación secreta siempre que haya cualquier indicio de que se pueda comprometer la información;
d) definir que cuando se usa contraseñas como información de autenticación secreta, se debe seleccionar contraseñas seguras con una longitud mínima suficiente que:
1) sean fáciles de recordar;
2) no estén basadas en algo que otra persona pueda adivinar fácilmente u obtener usando información relacionada con la persona, (nombres, números de teléfono y fechas de nacimiento, etc.);
3) no sean vulnerables a ataques de diccionario (es decir, no contienen palabras incluidas en los diccionarios);
4) estén libres de caracteres completamente numéricos o alfabéticos idénticos consecutivos;
5) si son temporales, cambiarlos la primera vez que se ingrese;
e) no compartir información de autenticación secreta del usuario individual;
f) establecer una protección apropiada de contraseñas cuando se usan éstas como información de autenticación secreta en procedimientos de ingreso automatizados, y estén almacenadas;
g) no usar la misma información de autenticación secreta para propósitos de negocio y otros diferentes de estos.</v>
          </cell>
          <cell r="J25" t="str">
            <v>Guía de normas y buenas prácticas de la seguridad de la Información. PA-TI-G02</v>
          </cell>
          <cell r="K25"/>
          <cell r="L25">
            <v>80</v>
          </cell>
        </row>
        <row r="26">
          <cell r="F26" t="str">
            <v xml:space="preserve">A.9.4 </v>
          </cell>
          <cell r="G26" t="str">
            <v>Modelo de madurez gestionado cuantitativamente</v>
          </cell>
          <cell r="H26"/>
          <cell r="I26"/>
          <cell r="J26"/>
          <cell r="K26"/>
          <cell r="L26">
            <v>84</v>
          </cell>
        </row>
        <row r="27">
          <cell r="F27" t="str">
            <v xml:space="preserve">A.9.4.1 </v>
          </cell>
          <cell r="G27"/>
          <cell r="H27" t="str">
            <v>PR.AC-4
PR.DS-5</v>
          </cell>
          <cell r="I27" t="str">
            <v>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v>
          </cell>
          <cell r="J27" t="str">
            <v xml:space="preserve">Control de usuarios mediante asignación de usuarios y perfiles a nivel de usuarios, como tambien permisos para B.D (insertar, eliminar, actualizar) </v>
          </cell>
          <cell r="K27"/>
          <cell r="L27">
            <v>80</v>
          </cell>
        </row>
        <row r="28">
          <cell r="F28" t="str">
            <v>A.9.4.2</v>
          </cell>
          <cell r="G28"/>
          <cell r="H28" t="str">
            <v>PR.AC-1</v>
          </cell>
          <cell r="I28" t="str">
            <v>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v>
          </cell>
          <cell r="J28" t="str">
            <v>Acceso seguro por usuario y contraseña</v>
          </cell>
          <cell r="K28"/>
          <cell r="L28">
            <v>100</v>
          </cell>
        </row>
        <row r="29">
          <cell r="F29" t="str">
            <v>A.9.4.3</v>
          </cell>
          <cell r="G29"/>
          <cell r="H29" t="str">
            <v>PR.AC-1</v>
          </cell>
          <cell r="I29" t="str">
            <v>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v>
          </cell>
          <cell r="J29" t="str">
            <v>Acceso seguro por usuario y contraseña</v>
          </cell>
          <cell r="K29"/>
          <cell r="L29">
            <v>100</v>
          </cell>
        </row>
        <row r="30">
          <cell r="F30" t="str">
            <v>A.9.4.4</v>
          </cell>
          <cell r="G30"/>
          <cell r="H30" t="str">
            <v>PR.AC-4
PR.DS-5</v>
          </cell>
          <cell r="I30" t="str">
            <v>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v>
          </cell>
          <cell r="J30" t="str">
            <v>Pcsecure, antivirus, waf</v>
          </cell>
          <cell r="K30"/>
          <cell r="L30">
            <v>100</v>
          </cell>
        </row>
        <row r="31">
          <cell r="F31" t="str">
            <v xml:space="preserve">A.9.4.5 </v>
          </cell>
          <cell r="G31"/>
          <cell r="H31" t="str">
            <v>PR.DS-5</v>
          </cell>
          <cell r="I31" t="str">
            <v>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v>
          </cell>
          <cell r="J31" t="str">
            <v>Contamos con SVN (Arbol jerarquico guarda linea de fuentes y evidencia cambios, con historico)</v>
          </cell>
          <cell r="K31"/>
          <cell r="L31">
            <v>40</v>
          </cell>
        </row>
        <row r="32">
          <cell r="F32"/>
          <cell r="G32"/>
          <cell r="H32"/>
          <cell r="I32"/>
          <cell r="J32"/>
          <cell r="K32"/>
          <cell r="L32"/>
        </row>
        <row r="33">
          <cell r="F33" t="str">
            <v>A.10</v>
          </cell>
          <cell r="G33"/>
          <cell r="H33"/>
          <cell r="I33"/>
          <cell r="J33"/>
          <cell r="K33"/>
          <cell r="L33">
            <v>50</v>
          </cell>
        </row>
        <row r="34">
          <cell r="F34" t="str">
            <v xml:space="preserve">A.10.1 </v>
          </cell>
          <cell r="G34" t="str">
            <v>Modelo de madurez gestionado cuantitativamente</v>
          </cell>
          <cell r="H34"/>
          <cell r="I34"/>
          <cell r="J34"/>
          <cell r="K34"/>
          <cell r="L34">
            <v>50</v>
          </cell>
        </row>
        <row r="35">
          <cell r="F35" t="str">
            <v xml:space="preserve">A.10.1.1 </v>
          </cell>
          <cell r="G35"/>
          <cell r="H35"/>
          <cell r="I35" t="str">
            <v>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v>
          </cell>
          <cell r="J35" t="str">
            <v>Los canales de datos MPLS de la entidad se encuetran encriptados por nuestro proveedor de serrvicios de comunicaciones.</v>
          </cell>
          <cell r="K35"/>
          <cell r="L35">
            <v>60</v>
          </cell>
        </row>
        <row r="36">
          <cell r="F36" t="str">
            <v>A.10.1.2</v>
          </cell>
          <cell r="G36"/>
          <cell r="H36"/>
          <cell r="I36" t="str">
            <v>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v>
          </cell>
          <cell r="J36" t="str">
            <v>Sese generan llaves criptograficas para algunos sistemas de informaciòn, no existen certificados SSL. No existe un procedimiento formal.</v>
          </cell>
          <cell r="K36"/>
          <cell r="L36">
            <v>40</v>
          </cell>
        </row>
        <row r="37">
          <cell r="F37"/>
          <cell r="G37"/>
          <cell r="H37"/>
          <cell r="I37"/>
          <cell r="J37"/>
          <cell r="K37"/>
          <cell r="L37"/>
        </row>
        <row r="38">
          <cell r="F38" t="str">
            <v>A.11</v>
          </cell>
          <cell r="G38"/>
          <cell r="H38"/>
          <cell r="I38"/>
          <cell r="J38"/>
          <cell r="K38"/>
          <cell r="L38">
            <v>78</v>
          </cell>
        </row>
        <row r="39">
          <cell r="F39" t="str">
            <v>A.11.1</v>
          </cell>
          <cell r="G39" t="str">
            <v>Modelo de madurez definido</v>
          </cell>
          <cell r="H39"/>
          <cell r="I39"/>
          <cell r="J39"/>
          <cell r="K39"/>
          <cell r="L39">
            <v>80</v>
          </cell>
        </row>
        <row r="40">
          <cell r="F40" t="str">
            <v xml:space="preserve">A.11.1.1 </v>
          </cell>
          <cell r="G40"/>
          <cell r="H40" t="str">
            <v>PR.AC-2</v>
          </cell>
          <cell r="I40" t="str">
            <v>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v>
          </cell>
          <cell r="J40" t="str">
            <v>Control de acceso fisico y contratación</v>
          </cell>
          <cell r="K40"/>
          <cell r="L40">
            <v>100</v>
          </cell>
        </row>
        <row r="41">
          <cell r="F41" t="str">
            <v xml:space="preserve">A.11.1.2 </v>
          </cell>
          <cell r="G41"/>
          <cell r="H41" t="str">
            <v>PR.AC-2
PR.MA-1</v>
          </cell>
          <cell r="I41" t="str">
            <v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v>
          </cell>
          <cell r="J41" t="str">
            <v>Control de acceso fisico y contratación</v>
          </cell>
          <cell r="K41"/>
          <cell r="L41">
            <v>100</v>
          </cell>
        </row>
        <row r="42">
          <cell r="F42" t="str">
            <v>A.11.1.3</v>
          </cell>
          <cell r="G42"/>
          <cell r="H42"/>
          <cell r="I42" t="str">
            <v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v>
          </cell>
          <cell r="J42" t="str">
            <v>Control de a aceeso fisico, Contratación.</v>
          </cell>
          <cell r="K42"/>
          <cell r="L42">
            <v>100</v>
          </cell>
        </row>
        <row r="43">
          <cell r="F43" t="str">
            <v>A.11.1.4</v>
          </cell>
          <cell r="G43"/>
          <cell r="H43" t="str">
            <v>ID.BE-5
PR.AC-2
PR.IP-5</v>
          </cell>
          <cell r="I43" t="str">
            <v>De acuerdo a la NIST deben identificarse los elementos de resiliencia para soportar la entrega de los servicios críticos de la entidad.</v>
          </cell>
          <cell r="J43" t="str">
            <v>No se identifican</v>
          </cell>
          <cell r="K43"/>
          <cell r="L43">
            <v>0</v>
          </cell>
        </row>
        <row r="44">
          <cell r="F44" t="str">
            <v xml:space="preserve">A.11.1.5 </v>
          </cell>
          <cell r="G44" t="str">
            <v>Componente planeación</v>
          </cell>
          <cell r="H44"/>
          <cell r="I44" t="str">
            <v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v>
          </cell>
          <cell r="J44" t="str">
            <v>Activadad tercerizada a travès de una contratación</v>
          </cell>
          <cell r="K44"/>
          <cell r="L44">
            <v>80</v>
          </cell>
        </row>
        <row r="45">
          <cell r="F45" t="str">
            <v>A.11.1.6</v>
          </cell>
          <cell r="G45"/>
          <cell r="H45" t="str">
            <v>PR.AC-2</v>
          </cell>
          <cell r="I45" t="str">
            <v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v>
          </cell>
          <cell r="J45" t="str">
            <v>Activividad que se realiza a travès de contratos de prestación de servicos</v>
          </cell>
          <cell r="K45"/>
          <cell r="L45">
            <v>100</v>
          </cell>
        </row>
        <row r="46">
          <cell r="F46" t="str">
            <v xml:space="preserve">A.11.2 </v>
          </cell>
          <cell r="G46" t="str">
            <v>Modelo de madurez definido</v>
          </cell>
          <cell r="H46"/>
          <cell r="I46"/>
          <cell r="J46"/>
          <cell r="K46"/>
          <cell r="L46">
            <v>75</v>
          </cell>
        </row>
        <row r="47">
          <cell r="F47" t="str">
            <v xml:space="preserve">A.11.2.1 </v>
          </cell>
          <cell r="G47"/>
          <cell r="H47" t="str">
            <v>PR.IP-5</v>
          </cell>
          <cell r="I47" t="str">
            <v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v>
          </cell>
          <cell r="J47" t="str">
            <v>Guia de Normas y buenas practicas de la seguridad de la infromación</v>
          </cell>
          <cell r="K47"/>
          <cell r="L47">
            <v>60</v>
          </cell>
        </row>
        <row r="48">
          <cell r="F48" t="str">
            <v>A.11.2.2</v>
          </cell>
          <cell r="G48"/>
          <cell r="H48" t="str">
            <v>ID.BE-4
PR.IP-5</v>
          </cell>
          <cell r="I48" t="str">
            <v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v>
          </cell>
          <cell r="J48" t="str">
            <v xml:space="preserve">Ccontratación </v>
          </cell>
          <cell r="K48"/>
          <cell r="L48">
            <v>100</v>
          </cell>
        </row>
        <row r="49">
          <cell r="F49" t="str">
            <v xml:space="preserve">A.11.2.3 </v>
          </cell>
          <cell r="G49"/>
          <cell r="H49" t="str">
            <v>ID.BE-4
PR.AC-2
PR.IP-5</v>
          </cell>
          <cell r="I49" t="str">
            <v>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v>
          </cell>
          <cell r="J49" t="str">
            <v>Documentación y certificaciones de cableado</v>
          </cell>
          <cell r="K49"/>
          <cell r="L49">
            <v>100</v>
          </cell>
        </row>
        <row r="50">
          <cell r="F50" t="str">
            <v xml:space="preserve">A.11.2.4 </v>
          </cell>
          <cell r="G50"/>
          <cell r="H50" t="str">
            <v>PR.MA-1
PR.MA-2</v>
          </cell>
          <cell r="I50" t="str">
            <v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v>
          </cell>
          <cell r="J50" t="str">
            <v>Contratación -  garantia</v>
          </cell>
          <cell r="K50"/>
          <cell r="L50">
            <v>40</v>
          </cell>
        </row>
        <row r="51">
          <cell r="F51" t="str">
            <v>A.11.2.5</v>
          </cell>
          <cell r="G51"/>
          <cell r="H51" t="str">
            <v>PR.MA-1</v>
          </cell>
          <cell r="I51" t="str">
            <v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v>
          </cell>
          <cell r="J51" t="str">
            <v>Oficio de autorización. Por lo regurar no hay retiros. Minuta</v>
          </cell>
          <cell r="K51"/>
          <cell r="L51">
            <v>100</v>
          </cell>
        </row>
        <row r="52">
          <cell r="F52" t="str">
            <v>A.11.2.6</v>
          </cell>
          <cell r="G52"/>
          <cell r="H52" t="str">
            <v>ID.AM-4</v>
          </cell>
          <cell r="I52" t="str">
            <v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v>
          </cell>
          <cell r="J52"/>
          <cell r="K52"/>
          <cell r="L52" t="str">
            <v>n/a</v>
          </cell>
        </row>
        <row r="53">
          <cell r="F53" t="str">
            <v>A.11.2.7</v>
          </cell>
          <cell r="G53"/>
          <cell r="H53" t="str">
            <v>PR.DS-3
PR.IP-6</v>
          </cell>
          <cell r="I53" t="str">
            <v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v>
          </cell>
          <cell r="J53" t="str">
            <v>Se realiza infromalmente</v>
          </cell>
          <cell r="K53"/>
          <cell r="L53">
            <v>20</v>
          </cell>
        </row>
        <row r="54">
          <cell r="F54" t="str">
            <v xml:space="preserve">A.11.2.8 </v>
          </cell>
          <cell r="G54"/>
          <cell r="H54"/>
          <cell r="I54" t="str">
            <v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v>
          </cell>
          <cell r="J54" t="str">
            <v>Guía de normas y buenas prácticas de la seguridad de la Información. PA-TI-G02</v>
          </cell>
          <cell r="K54"/>
          <cell r="L54">
            <v>80</v>
          </cell>
        </row>
        <row r="55">
          <cell r="F55" t="str">
            <v>A.11.2.9</v>
          </cell>
          <cell r="G55"/>
          <cell r="H55" t="str">
            <v>PR.PT-2</v>
          </cell>
          <cell r="I55" t="str">
            <v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v>
          </cell>
          <cell r="J55" t="str">
            <v>Guía de normas y buenas prácticas de la seguridad de la Información. PA-TI-G02</v>
          </cell>
          <cell r="K55"/>
          <cell r="L55">
            <v>100</v>
          </cell>
        </row>
        <row r="56">
          <cell r="F56"/>
          <cell r="G56"/>
          <cell r="H56"/>
          <cell r="I56"/>
          <cell r="J56"/>
          <cell r="K56"/>
          <cell r="L56"/>
        </row>
        <row r="57">
          <cell r="F57" t="str">
            <v>A.12</v>
          </cell>
          <cell r="G57"/>
          <cell r="H57"/>
          <cell r="I57"/>
          <cell r="J57"/>
          <cell r="K57"/>
          <cell r="L57">
            <v>54</v>
          </cell>
        </row>
        <row r="58">
          <cell r="F58" t="str">
            <v xml:space="preserve">A.12.1 </v>
          </cell>
          <cell r="G58" t="str">
            <v>Modelo de madurez definido</v>
          </cell>
          <cell r="H58"/>
          <cell r="I58" t="str">
            <v xml:space="preserve">
</v>
          </cell>
          <cell r="J58"/>
          <cell r="K58"/>
          <cell r="L58">
            <v>50</v>
          </cell>
        </row>
        <row r="59">
          <cell r="F59" t="str">
            <v xml:space="preserve">A.12.1.1 </v>
          </cell>
          <cell r="G59"/>
          <cell r="H59"/>
          <cell r="I59" t="str">
            <v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v>
          </cell>
          <cell r="J59" t="str">
            <v>Proceso que se realiza informalmente</v>
          </cell>
          <cell r="K59"/>
          <cell r="L59">
            <v>40</v>
          </cell>
        </row>
        <row r="60">
          <cell r="F60" t="str">
            <v>A.12.1.2</v>
          </cell>
          <cell r="G60"/>
          <cell r="H60" t="str">
            <v>PR.IP-1
PR.IP-3</v>
          </cell>
          <cell r="I60" t="str">
            <v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v>
          </cell>
          <cell r="J60" t="str">
            <v>Proceso que se realiza informalmente</v>
          </cell>
          <cell r="K60"/>
          <cell r="L60">
            <v>40</v>
          </cell>
        </row>
        <row r="61">
          <cell r="F61" t="str">
            <v xml:space="preserve">A.12.1.3 </v>
          </cell>
          <cell r="G61"/>
          <cell r="H61" t="str">
            <v>ID.BE-4</v>
          </cell>
          <cell r="I61" t="str">
            <v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v>
          </cell>
          <cell r="J61" t="str">
            <v>No se realiza el procedimiento formalmente</v>
          </cell>
          <cell r="K61"/>
          <cell r="L61">
            <v>20</v>
          </cell>
        </row>
        <row r="62">
          <cell r="F62" t="str">
            <v xml:space="preserve">A.12.1.4 </v>
          </cell>
          <cell r="G62"/>
          <cell r="H62" t="str">
            <v>PR.DS-7</v>
          </cell>
          <cell r="I62" t="str">
            <v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v>
          </cell>
          <cell r="J62" t="str">
            <v>Contamos con un ambiente de desarrollo y operación</v>
          </cell>
          <cell r="K62"/>
          <cell r="L62">
            <v>100</v>
          </cell>
        </row>
        <row r="63">
          <cell r="F63" t="str">
            <v xml:space="preserve">A.12.2 </v>
          </cell>
          <cell r="G63"/>
          <cell r="H63"/>
          <cell r="I63"/>
          <cell r="J63"/>
          <cell r="K63"/>
          <cell r="L63">
            <v>100</v>
          </cell>
        </row>
        <row r="64">
          <cell r="F64" t="str">
            <v xml:space="preserve">A.12.2.1 </v>
          </cell>
          <cell r="G64" t="str">
            <v>Modelo de madurez gestionado</v>
          </cell>
          <cell r="H64" t="str">
            <v>PR.DS-6
DE.CM-4
RS.MI-2</v>
          </cell>
          <cell r="I64" t="str">
            <v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v>
          </cell>
          <cell r="J64" t="str">
            <v>Antivirus, waf y firewall</v>
          </cell>
          <cell r="K64"/>
          <cell r="L64">
            <v>100</v>
          </cell>
        </row>
        <row r="65">
          <cell r="F65" t="str">
            <v xml:space="preserve">A.12.3 </v>
          </cell>
          <cell r="G65" t="str">
            <v>Modelo de madurez gestionado</v>
          </cell>
          <cell r="H65"/>
          <cell r="I65"/>
          <cell r="J65"/>
          <cell r="K65"/>
          <cell r="L65">
            <v>40</v>
          </cell>
        </row>
        <row r="66">
          <cell r="F66" t="str">
            <v xml:space="preserve">A.12.3.1 </v>
          </cell>
          <cell r="G66"/>
          <cell r="H66" t="str">
            <v>PR.DS-4
PR.IP-4</v>
          </cell>
          <cell r="I66" t="str">
            <v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v>
          </cell>
          <cell r="J66" t="str">
            <v>Se realiza informalmente y por conocimiento, no existe un procedimiento formal</v>
          </cell>
          <cell r="K66"/>
          <cell r="L66">
            <v>40</v>
          </cell>
        </row>
        <row r="67">
          <cell r="F67" t="str">
            <v xml:space="preserve">A.12.4 </v>
          </cell>
          <cell r="G67" t="str">
            <v>Modelo de madurez gestionado cuantitativamente</v>
          </cell>
          <cell r="H67"/>
          <cell r="I67"/>
          <cell r="J67"/>
          <cell r="K67"/>
          <cell r="L67">
            <v>70</v>
          </cell>
        </row>
        <row r="68">
          <cell r="F68" t="str">
            <v xml:space="preserve">A.12.4.1 </v>
          </cell>
          <cell r="G68" t="str">
            <v>Modelo de madurez gestionado cuantitativamente</v>
          </cell>
          <cell r="H68" t="str">
            <v>PR.PT-1
DE.CM-3
RS.AN-1</v>
          </cell>
          <cell r="I68" t="str">
            <v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v>
          </cell>
          <cell r="J68" t="str">
            <v>Identificación de usuarios, registro de usuarios y creación y modificación en bases de datos</v>
          </cell>
          <cell r="K68"/>
          <cell r="L68">
            <v>60</v>
          </cell>
        </row>
        <row r="69">
          <cell r="F69" t="str">
            <v xml:space="preserve">A.12.4.2 </v>
          </cell>
          <cell r="G69"/>
          <cell r="H69" t="str">
            <v>PR.PT-1</v>
          </cell>
          <cell r="I69" t="str">
            <v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v>
          </cell>
          <cell r="J69" t="str">
            <v>por implemetar</v>
          </cell>
          <cell r="K69"/>
          <cell r="L69">
            <v>40</v>
          </cell>
        </row>
        <row r="70">
          <cell r="F70" t="str">
            <v xml:space="preserve">A.12.4.3 </v>
          </cell>
          <cell r="G70"/>
          <cell r="H70" t="str">
            <v>PR.PT-1
RS.AN-1</v>
          </cell>
          <cell r="I70" t="str">
            <v>Revisar los registros de las actividades del administrador y del operador del sistema, los registros se deben proteger y revisar con regularidad.</v>
          </cell>
          <cell r="J70" t="str">
            <v>Seguimiento trimestral a la información por parte de las direcciones regionales(correo electronicos)</v>
          </cell>
          <cell r="K70"/>
          <cell r="L70">
            <v>80</v>
          </cell>
        </row>
        <row r="71">
          <cell r="F71" t="str">
            <v xml:space="preserve">A.12.4.4 </v>
          </cell>
          <cell r="G71"/>
          <cell r="H71" t="str">
            <v>PR.PT-1</v>
          </cell>
          <cell r="I71" t="str">
            <v>Revisar se deberían sincronizar con una única fuente de referencia de tiempo Los relojes de todos los sistemas de procesamiento de información pertinentes dentro de una organización o ámbito de seguridad se deberían sincronizar con una única fuente de referencia de tiempo.</v>
          </cell>
          <cell r="J71" t="str">
            <v>Servidor NTP para la sincronización de servidores</v>
          </cell>
          <cell r="K71"/>
          <cell r="L71">
            <v>100</v>
          </cell>
        </row>
        <row r="72">
          <cell r="F72" t="str">
            <v>A.12.5</v>
          </cell>
          <cell r="G72" t="str">
            <v>Modelo de madurez definido</v>
          </cell>
          <cell r="H72"/>
          <cell r="I72"/>
          <cell r="J72"/>
          <cell r="K72"/>
          <cell r="L72">
            <v>40</v>
          </cell>
        </row>
        <row r="73">
          <cell r="F73" t="str">
            <v xml:space="preserve">A.12.5.1 </v>
          </cell>
          <cell r="G73"/>
          <cell r="H73" t="str">
            <v>PR.DS-6
PR.IP-1
PR.IP-3
DE.CM-5</v>
          </cell>
          <cell r="I73" t="str">
            <v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v>
          </cell>
          <cell r="J73" t="str">
            <v>Procedimientos que se ralizan informalmente</v>
          </cell>
          <cell r="K73"/>
          <cell r="L73">
            <v>40</v>
          </cell>
        </row>
        <row r="74">
          <cell r="F74" t="str">
            <v xml:space="preserve">A.12.6 </v>
          </cell>
          <cell r="G74" t="str">
            <v>Modelo de madurez gestionado</v>
          </cell>
          <cell r="H74"/>
          <cell r="I74"/>
          <cell r="J74"/>
          <cell r="K74"/>
          <cell r="L74">
            <v>80</v>
          </cell>
        </row>
        <row r="75">
          <cell r="F75" t="str">
            <v xml:space="preserve">A.12.6.1 </v>
          </cell>
          <cell r="G75"/>
          <cell r="H75" t="str">
            <v>ID.RA-1
ID.RA-5
PR.IP-12
DE.CM-8
RS.MI-3</v>
          </cell>
          <cell r="I75" t="str">
            <v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v>
          </cell>
          <cell r="J75" t="str">
            <v>Metodología de Gestión y Evaluación de Riesgos de Seguridad de la Información. CÓDIGO: PA-TI-M01</v>
          </cell>
          <cell r="K75"/>
          <cell r="L75">
            <v>60</v>
          </cell>
        </row>
        <row r="76">
          <cell r="F76" t="str">
            <v xml:space="preserve">A.12.6.2 </v>
          </cell>
          <cell r="G76"/>
          <cell r="H76" t="str">
            <v>PR.IP-1
PR.IP-3</v>
          </cell>
          <cell r="I76" t="str">
            <v>Revisar las restricciones y las reglas para la instalación de software por parte de los usuarios.</v>
          </cell>
          <cell r="J76" t="str">
            <v>Pcsecure, waf</v>
          </cell>
          <cell r="K76"/>
          <cell r="L76">
            <v>100</v>
          </cell>
        </row>
        <row r="77">
          <cell r="F77" t="str">
            <v xml:space="preserve">A.12.7 </v>
          </cell>
          <cell r="G77" t="str">
            <v>Modelo de madurez gestionado cuantitativamente</v>
          </cell>
          <cell r="H77"/>
          <cell r="I77"/>
          <cell r="J77"/>
          <cell r="K77"/>
          <cell r="L77">
            <v>0</v>
          </cell>
        </row>
        <row r="78">
          <cell r="F78" t="str">
            <v xml:space="preserve">A.12.7.1 </v>
          </cell>
          <cell r="G78"/>
          <cell r="H78"/>
          <cell r="I78" t="str">
            <v>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v>
          </cell>
          <cell r="J78" t="str">
            <v>No se realizan auditorias</v>
          </cell>
          <cell r="K78"/>
          <cell r="L78">
            <v>0</v>
          </cell>
        </row>
        <row r="79">
          <cell r="F79"/>
          <cell r="G79"/>
          <cell r="H79"/>
          <cell r="I79"/>
          <cell r="J79"/>
          <cell r="K79"/>
          <cell r="L79"/>
        </row>
        <row r="80">
          <cell r="F80" t="str">
            <v>A.13</v>
          </cell>
          <cell r="G80"/>
          <cell r="H80"/>
          <cell r="I80"/>
          <cell r="J80"/>
          <cell r="K80"/>
          <cell r="L80">
            <v>92</v>
          </cell>
        </row>
        <row r="81">
          <cell r="F81" t="str">
            <v xml:space="preserve">A.13.1 </v>
          </cell>
          <cell r="G81" t="str">
            <v>Modelo de madurez definido</v>
          </cell>
          <cell r="H81"/>
          <cell r="I81"/>
          <cell r="J81"/>
          <cell r="K81"/>
          <cell r="L81">
            <v>93</v>
          </cell>
        </row>
        <row r="82">
          <cell r="F82" t="str">
            <v xml:space="preserve">A.13.1.1 </v>
          </cell>
          <cell r="G82"/>
          <cell r="H82" t="str">
            <v>PR.AC-3
PR.AC-5
PR.DS-2
PR.PT-4</v>
          </cell>
          <cell r="I82" t="str">
            <v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v>
          </cell>
          <cell r="J82" t="str">
            <v>Procedimientos operativos, logs</v>
          </cell>
          <cell r="K82"/>
          <cell r="L82">
            <v>100</v>
          </cell>
        </row>
        <row r="83">
          <cell r="F83" t="str">
            <v xml:space="preserve">A.13.1.2 </v>
          </cell>
          <cell r="G83"/>
          <cell r="H83"/>
          <cell r="I83" t="str">
            <v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v>
          </cell>
          <cell r="J83" t="str">
            <v>Proceso que se realiza informalmente</v>
          </cell>
          <cell r="K83"/>
          <cell r="L83">
            <v>80</v>
          </cell>
        </row>
        <row r="84">
          <cell r="F84" t="str">
            <v xml:space="preserve">A.13.1.3 </v>
          </cell>
          <cell r="G84"/>
          <cell r="H84" t="str">
            <v>PR.AC-5
PR.DS-5</v>
          </cell>
          <cell r="I84" t="str">
            <v>De acuerdo a NIST se debe proteger la integridad de las redes incorporando segregación donde se requiera.</v>
          </cell>
          <cell r="J84" t="str">
            <v>Existen VLAN, la red esta segmentada</v>
          </cell>
          <cell r="K84"/>
          <cell r="L84">
            <v>100</v>
          </cell>
        </row>
        <row r="85">
          <cell r="F85" t="str">
            <v>A.13.2</v>
          </cell>
          <cell r="G85" t="str">
            <v>Modelo de madurez definido</v>
          </cell>
          <cell r="H85"/>
          <cell r="I85"/>
          <cell r="J85"/>
          <cell r="K85"/>
          <cell r="L85">
            <v>90</v>
          </cell>
        </row>
        <row r="86">
          <cell r="F86" t="str">
            <v xml:space="preserve">A.13.2.1 </v>
          </cell>
          <cell r="G86"/>
          <cell r="H86" t="str">
            <v>ID.AM-3
PR.AC-5
PR.AC-3
PR.DS-2
PR.DS-5
PR.PT-4</v>
          </cell>
          <cell r="I86" t="str">
            <v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v>
          </cell>
          <cell r="J86" t="str">
            <v>Convenios interadministrativos con Policia, Consejo Superior de la Judicatura, Fiscalia General de la Nación, Fuerzas militares Ministerio de Justicia y del Derecho traferecnias de infromación con acuerdo de confidencialidad de la información.</v>
          </cell>
          <cell r="K86"/>
          <cell r="L86">
            <v>80</v>
          </cell>
        </row>
        <row r="87">
          <cell r="F87" t="str">
            <v xml:space="preserve">A.13.2.2 </v>
          </cell>
          <cell r="G87"/>
          <cell r="H87"/>
          <cell r="I87" t="str">
            <v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v>
          </cell>
          <cell r="J87" t="str">
            <v>Convenios interadministrativos con Policia, Consejo Superior de la Judicatura, Fiscalia General de la Nación, Fuerzas militares Ministerio de Justicia y del Derecho traferecnias de infromación con acuerdo de confidencialidad de la información.</v>
          </cell>
          <cell r="K87"/>
          <cell r="L87">
            <v>80</v>
          </cell>
        </row>
        <row r="88">
          <cell r="F88" t="str">
            <v xml:space="preserve">A.13.2.3 </v>
          </cell>
          <cell r="G88"/>
          <cell r="H88" t="str">
            <v>PR.DS-2
PR.DS-5</v>
          </cell>
          <cell r="I88" t="str">
            <v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v>
          </cell>
          <cell r="J88"/>
          <cell r="K88"/>
          <cell r="L88">
            <v>100</v>
          </cell>
        </row>
        <row r="89">
          <cell r="F89" t="str">
            <v xml:space="preserve">A.13.2.4 </v>
          </cell>
          <cell r="G89"/>
          <cell r="H89" t="str">
            <v>PR.DS-5</v>
          </cell>
          <cell r="I89" t="str">
            <v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v>
          </cell>
          <cell r="J89" t="str">
            <v xml:space="preserve">Formato Acuerdo de Confidencialidad y Compromiso con la seguridad de la información. PA-TI-G02-F01 V01
</v>
          </cell>
          <cell r="K89"/>
          <cell r="L89">
            <v>100</v>
          </cell>
        </row>
        <row r="90">
          <cell r="F90"/>
          <cell r="G90"/>
          <cell r="H90"/>
          <cell r="I90"/>
          <cell r="J90"/>
          <cell r="K90"/>
          <cell r="L90"/>
        </row>
        <row r="91">
          <cell r="F91" t="str">
            <v>A.14</v>
          </cell>
          <cell r="G91"/>
          <cell r="H91"/>
          <cell r="I91"/>
          <cell r="J91"/>
          <cell r="K91"/>
          <cell r="L91">
            <v>56</v>
          </cell>
        </row>
        <row r="92">
          <cell r="F92" t="str">
            <v xml:space="preserve">A.14.1 </v>
          </cell>
          <cell r="G92" t="str">
            <v>Modelo de madurez definido</v>
          </cell>
          <cell r="H92"/>
          <cell r="I92"/>
          <cell r="J92"/>
          <cell r="K92"/>
          <cell r="L92">
            <v>80</v>
          </cell>
        </row>
        <row r="93">
          <cell r="F93" t="str">
            <v xml:space="preserve">A.14.1.1 </v>
          </cell>
          <cell r="G93"/>
          <cell r="H93" t="str">
            <v>PR.IP-2</v>
          </cell>
          <cell r="I93" t="str">
            <v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v>
          </cell>
          <cell r="J93" t="str">
            <v>Guia de Normas y buenas practicas de la seguridad de la infromación</v>
          </cell>
          <cell r="K93"/>
          <cell r="L93">
            <v>80</v>
          </cell>
        </row>
        <row r="94">
          <cell r="F94" t="str">
            <v xml:space="preserve">A.14.1.2 </v>
          </cell>
          <cell r="G94"/>
          <cell r="H94" t="str">
            <v>PR.DS-2
PR.DS-5
PR.DS-6</v>
          </cell>
          <cell r="I94" t="str">
            <v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v>
          </cell>
          <cell r="J94" t="str">
            <v>Solo se utiliza red publica para salir a internet debidabente protegida</v>
          </cell>
          <cell r="K94"/>
          <cell r="L94">
            <v>80</v>
          </cell>
        </row>
        <row r="95">
          <cell r="F95" t="str">
            <v xml:space="preserve">A.14.1.3 </v>
          </cell>
          <cell r="G95"/>
          <cell r="H95" t="str">
            <v>PR.DS-2
PR.DS-5
PR.DS-6</v>
          </cell>
          <cell r="I95" t="str">
            <v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v>
          </cell>
          <cell r="J95" t="str">
            <v xml:space="preserve">Firewall </v>
          </cell>
          <cell r="K95"/>
          <cell r="L95">
            <v>80</v>
          </cell>
        </row>
        <row r="96">
          <cell r="F96" t="str">
            <v xml:space="preserve">A.14.2 </v>
          </cell>
          <cell r="G96" t="str">
            <v>Modelo de madurez definido</v>
          </cell>
          <cell r="H96"/>
          <cell r="I96"/>
          <cell r="J96"/>
          <cell r="K96"/>
          <cell r="L96">
            <v>47</v>
          </cell>
        </row>
        <row r="97">
          <cell r="F97" t="str">
            <v>A.14.2.1</v>
          </cell>
          <cell r="G97"/>
          <cell r="H97" t="str">
            <v>PR.IP-2</v>
          </cell>
          <cell r="I97" t="str">
            <v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v>
          </cell>
          <cell r="J97" t="str">
            <v>Desarrollo de la guía del ciclo de vida del desarrollo de software</v>
          </cell>
          <cell r="K97"/>
          <cell r="L97">
            <v>40</v>
          </cell>
        </row>
        <row r="98">
          <cell r="F98" t="str">
            <v xml:space="preserve">A.14.2.2 </v>
          </cell>
          <cell r="G98"/>
          <cell r="H98" t="str">
            <v>PR.IP-1
PR.IP-3</v>
          </cell>
          <cell r="I98" t="str">
            <v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v>
          </cell>
          <cell r="J98" t="str">
            <v>Desarrollo de la guía del ciclo de vida del desarrollo de software</v>
          </cell>
          <cell r="K98"/>
          <cell r="L98">
            <v>40</v>
          </cell>
        </row>
        <row r="99">
          <cell r="F99" t="str">
            <v xml:space="preserve">A.14.2.3 </v>
          </cell>
          <cell r="G99"/>
          <cell r="H99" t="str">
            <v>PR.IP-1</v>
          </cell>
          <cell r="I99" t="str">
            <v>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negocio.I102</v>
          </cell>
          <cell r="J99" t="str">
            <v>Procedimiento realizado informalmente</v>
          </cell>
          <cell r="K99"/>
          <cell r="L99">
            <v>20</v>
          </cell>
        </row>
        <row r="100">
          <cell r="F100" t="str">
            <v xml:space="preserve">A.14.2.4 </v>
          </cell>
          <cell r="G100"/>
          <cell r="H100" t="str">
            <v>PR.IP-1</v>
          </cell>
          <cell r="I100" t="str">
            <v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v>
          </cell>
          <cell r="J100" t="str">
            <v>Procedimiento realizado informalmente</v>
          </cell>
          <cell r="K100"/>
          <cell r="L100">
            <v>20</v>
          </cell>
        </row>
        <row r="101">
          <cell r="F101" t="str">
            <v xml:space="preserve">A.14.2.5 </v>
          </cell>
          <cell r="G101"/>
          <cell r="H101" t="str">
            <v>PR.IP-2</v>
          </cell>
          <cell r="I101" t="str">
            <v>Revisar la documentación y los principios para la construcción de sistemas seguros, y aplicarlos a cualquier actividad de implementación de sistemas de información.</v>
          </cell>
          <cell r="J101" t="str">
            <v>Procedimiento realizado informalmente</v>
          </cell>
          <cell r="K101"/>
          <cell r="L101">
            <v>40</v>
          </cell>
        </row>
        <row r="102">
          <cell r="F102" t="str">
            <v>A.14.2.6</v>
          </cell>
          <cell r="G102"/>
          <cell r="H102"/>
          <cell r="I102" t="str">
            <v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v>
          </cell>
          <cell r="J102" t="str">
            <v>Ambiente de desarrollo</v>
          </cell>
          <cell r="K102"/>
          <cell r="L102">
            <v>60</v>
          </cell>
        </row>
        <row r="103">
          <cell r="F103" t="str">
            <v xml:space="preserve">A.14.2.7 </v>
          </cell>
          <cell r="G103"/>
          <cell r="H103" t="str">
            <v>DE.CM-6</v>
          </cell>
          <cell r="I103" t="str">
            <v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v>
          </cell>
          <cell r="J103" t="str">
            <v>Contratos de prestación de servicios para desarrollo.</v>
          </cell>
          <cell r="K103"/>
          <cell r="L103">
            <v>80</v>
          </cell>
        </row>
        <row r="104">
          <cell r="F104" t="str">
            <v>A.14.2.8</v>
          </cell>
          <cell r="G104" t="str">
            <v>Modelo de madurez gestionado cuantitativamente</v>
          </cell>
          <cell r="H104" t="str">
            <v>DE.DP-3</v>
          </cell>
          <cell r="I104" t="str">
            <v>Verifique en una muestra que para pasar a producción los desarrollos se realizan pruebas de seguridad. También verifique que los procesos de detección de incidentes son probados periódicamente.</v>
          </cell>
          <cell r="J104" t="str">
            <v>Waf analiza procesos y pruebas de seguridad</v>
          </cell>
          <cell r="K104"/>
          <cell r="L104">
            <v>80</v>
          </cell>
        </row>
        <row r="105">
          <cell r="F105" t="str">
            <v xml:space="preserve">A.14.2.9 </v>
          </cell>
          <cell r="G105"/>
          <cell r="H105"/>
          <cell r="I105" t="str">
            <v>Revisar las pruebas de aceptación de sistemas, para los sistemas de información nuevos, actualizaciones y nuevas versiones, se deberían establecer programas de prueba para aceptación y criterios de aceptación relacionados.</v>
          </cell>
          <cell r="J105" t="str">
            <v>Se hace manualmente, mas no tenemos programa</v>
          </cell>
          <cell r="K105"/>
          <cell r="L105">
            <v>40</v>
          </cell>
        </row>
        <row r="106">
          <cell r="F106" t="str">
            <v xml:space="preserve">A.14.3 </v>
          </cell>
          <cell r="G106" t="str">
            <v>Modelo de madurez definido</v>
          </cell>
          <cell r="H106"/>
          <cell r="I106"/>
          <cell r="J106"/>
          <cell r="K106"/>
          <cell r="L106">
            <v>40</v>
          </cell>
        </row>
        <row r="107">
          <cell r="F107" t="str">
            <v xml:space="preserve">A.14.3.1 </v>
          </cell>
          <cell r="G107"/>
          <cell r="H107"/>
          <cell r="I107" t="str">
            <v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v>
          </cell>
          <cell r="J107"/>
          <cell r="K107"/>
          <cell r="L107">
            <v>40</v>
          </cell>
        </row>
        <row r="108">
          <cell r="F108"/>
          <cell r="G108"/>
          <cell r="H108"/>
          <cell r="I108"/>
          <cell r="J108"/>
          <cell r="K108"/>
          <cell r="L108"/>
        </row>
        <row r="109">
          <cell r="F109" t="str">
            <v>A.16</v>
          </cell>
          <cell r="G109"/>
          <cell r="H109"/>
          <cell r="I109"/>
          <cell r="J109"/>
          <cell r="K109"/>
          <cell r="L109">
            <v>26</v>
          </cell>
        </row>
        <row r="110">
          <cell r="F110" t="str">
            <v xml:space="preserve">A.16.1 </v>
          </cell>
          <cell r="G110"/>
          <cell r="H110"/>
          <cell r="I110"/>
          <cell r="J110"/>
          <cell r="K110"/>
          <cell r="L110">
            <v>26</v>
          </cell>
        </row>
        <row r="111">
          <cell r="F111" t="str">
            <v xml:space="preserve">A.16.1.1 </v>
          </cell>
          <cell r="G111"/>
          <cell r="H111" t="str">
            <v>PR.IP-9
DE.AE-2
RS.CO-1</v>
          </cell>
          <cell r="I111" t="str">
            <v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v>
          </cell>
          <cell r="J111" t="str">
            <v>NO existe personal competente y sificientemente caspacitado para asumir esta responsabilidad; más sin embargo se adquieron equipos detectores de vulnerabilidades.</v>
          </cell>
          <cell r="K111"/>
          <cell r="L111">
            <v>40</v>
          </cell>
        </row>
        <row r="112">
          <cell r="F112" t="str">
            <v xml:space="preserve">A.16.1.2 </v>
          </cell>
          <cell r="G112" t="str">
            <v>Modelo de madurez definido</v>
          </cell>
          <cell r="H112" t="str">
            <v>DE.DP-4</v>
          </cell>
          <cell r="I112" t="str">
            <v>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Tenga en cuenta para la calificación:
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v>
          </cell>
          <cell r="J112" t="str">
            <v>NO existe personal competente y sificientemente caspacitado para asumir esta responsabilidad; más sin embargo se adquieron equipos detectores de vulnerabilidades.</v>
          </cell>
          <cell r="K112"/>
          <cell r="L112">
            <v>20</v>
          </cell>
        </row>
        <row r="113">
          <cell r="F113" t="str">
            <v xml:space="preserve">A.16.1.3 </v>
          </cell>
          <cell r="G113" t="str">
            <v>Modelo de madurez definido</v>
          </cell>
          <cell r="H113" t="str">
            <v>RS.CO-2</v>
          </cell>
          <cell r="I113" t="str">
            <v>Observe si los eventos son reportados de forma consistente en toda la entidad de acuerdo a los criterios establecidos.</v>
          </cell>
          <cell r="J113" t="str">
            <v>NO existe personal competente y sificientemente caspacitado para asumir esta responsabilidad; más sin embargo se adquieron equipos detectores de vulnerabilidades.</v>
          </cell>
          <cell r="K113"/>
          <cell r="L113">
            <v>20</v>
          </cell>
        </row>
        <row r="114">
          <cell r="F114" t="str">
            <v xml:space="preserve">A.16.1.4 </v>
          </cell>
          <cell r="G114" t="str">
            <v>Madurez Inicial</v>
          </cell>
          <cell r="H114" t="str">
            <v>DE.AE-2
RS.AN-4</v>
          </cell>
          <cell r="I114" t="str">
            <v>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v>
          </cell>
          <cell r="J114" t="str">
            <v>NO existe personal competente y sificientemente caspacitado para asumir esta responsabilidad; más sin embargo se adquieron equipos detectores de vulnerabilidades.</v>
          </cell>
          <cell r="K114"/>
          <cell r="L114">
            <v>20</v>
          </cell>
        </row>
        <row r="115">
          <cell r="F115" t="str">
            <v xml:space="preserve">A.16.1.5 </v>
          </cell>
          <cell r="G115" t="str">
            <v>Modelo de madurez gestionado cuantitativamente</v>
          </cell>
          <cell r="H115" t="str">
            <v>RS.RP-1
RS.AN-1
RS.MI-2
RC.RP-1
RC.RP-1</v>
          </cell>
          <cell r="I115" t="str">
            <v>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Tenga en cuenta para la calificación:
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v>
          </cell>
          <cell r="J115" t="str">
            <v>NO existe personal competente y sificientemente caspacitado para asumir esta responsabilidad; más sin embargo se adquieron equipos detectores de vulnerabilidades.</v>
          </cell>
          <cell r="K115"/>
          <cell r="L115">
            <v>20</v>
          </cell>
        </row>
        <row r="116">
          <cell r="F116" t="str">
            <v xml:space="preserve">A.16.1.6 </v>
          </cell>
          <cell r="G116" t="str">
            <v>Modelo de madurez gestionado cuantitativamente</v>
          </cell>
          <cell r="H116" t="str">
            <v>DE.DP-5
RS.AN-2
RS.IM-1</v>
          </cell>
          <cell r="I116" t="str">
            <v>De acuerdo a la NIST se debe entender cual fue el impacto del incidente. Las lecciones aprendidas deben ser usadas para actualizar los planes de respuesta a los incidentes de SI. 
Tenga en cuenta para la calificación:
La Entidad aprende continuamente sobre
los incidentes de seguridad presentados.</v>
          </cell>
          <cell r="J116" t="str">
            <v>NO existe personal competente y sificientemente caspacitado para asumir esta responsabilidad; más sin embargo se adquieron equipos detectores de vulnerabilidades.</v>
          </cell>
          <cell r="K116"/>
          <cell r="L116">
            <v>40</v>
          </cell>
        </row>
        <row r="117">
          <cell r="F117" t="str">
            <v xml:space="preserve">A.16.1.7 </v>
          </cell>
          <cell r="G117" t="str">
            <v>Modelo de madurez gestionado
Modelo de madurez definido</v>
          </cell>
          <cell r="H117" t="str">
            <v>RS.AN-3</v>
          </cell>
          <cell r="I117" t="str">
            <v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v>
          </cell>
          <cell r="J117" t="str">
            <v>NO existe personal competente y sificientemente caspacitado para asumir esta responsabilidad; más sin embargo se adquieron equipos detectores de vulnerabilidades.</v>
          </cell>
          <cell r="K117"/>
          <cell r="L117">
            <v>20</v>
          </cell>
        </row>
      </sheetData>
      <sheetData sheetId="8"/>
      <sheetData sheetId="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juanc9010/Documents/MinTIC/MinTIC%20Trabajo/2017/ACOMPA&#209;AMIENTOS/Sector%20Vivienda/Instrumento%20de%20evaluaci&#243;n%20%20MSPI%202017.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c9010" refreshedDate="42986.410866435188" createdVersion="5" refreshedVersion="6" minRefreshableVersion="3" recordCount="189" xr:uid="{00000000-000A-0000-FFFF-FFFF00000000}">
  <cacheSource type="worksheet">
    <worksheetSource ref="A12:G201" sheet="CIBERSEGURIDAD" r:id="rId2"/>
  </cacheSource>
  <cacheFields count="7">
    <cacheField name="FUNCIÓN NIST" numFmtId="0">
      <sharedItems count="5">
        <s v="DETECTAR"/>
        <s v="IDENTIFICAR"/>
        <s v="RESPONDER"/>
        <s v="RECUPERAR"/>
        <s v="PROTEJER"/>
      </sharedItems>
    </cacheField>
    <cacheField name="SUBCATEGORIA NIST" numFmtId="0">
      <sharedItems/>
    </cacheField>
    <cacheField name="CONTROL ANEXO A ISO 27001" numFmtId="0">
      <sharedItems/>
    </cacheField>
    <cacheField name="CARGO" numFmtId="0">
      <sharedItems/>
    </cacheField>
    <cacheField name="REQUISITO" numFmtId="0">
      <sharedItems containsBlank="1"/>
    </cacheField>
    <cacheField name="HOJA" numFmtId="0">
      <sharedItems/>
    </cacheField>
    <cacheField name="CALIFICACIÓN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c9010" refreshedDate="42986.410867708335" createdVersion="6" refreshedVersion="6" minRefreshableVersion="3" recordCount="189" xr:uid="{00000000-000A-0000-FFFF-FFFF01000000}">
  <cacheSource type="worksheet">
    <worksheetSource ref="G12:H201" sheet="CIBER"/>
  </cacheSource>
  <cacheFields count="2">
    <cacheField name="CALIFICACIÓN " numFmtId="0">
      <sharedItems containsSemiMixedTypes="0" containsString="0" containsNumber="1" containsInteger="1" minValue="0" maxValue="0"/>
    </cacheField>
    <cacheField name="FUNCION CSF" numFmtId="0">
      <sharedItems count="5">
        <s v="DETECTAR"/>
        <s v="IDENTIFICAR"/>
        <s v="RESPONDER"/>
        <s v="RECUPERAR"/>
        <s v="PROTEG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9">
  <r>
    <x v="0"/>
    <s v="DE.AE-1, DE.AE-3, DE.AE-4, DE.AE-5"/>
    <s v="n/a"/>
    <s v="Responsable de SI"/>
    <m/>
    <s v="n/a"/>
    <n v="0"/>
  </r>
  <r>
    <x v="0"/>
    <s v="DE.AE-1"/>
    <s v="n/a"/>
    <s v="Responsable de SI"/>
    <s v="La efectividad de las tecnologías de protección se comparte con las partes autorizadas y apropiadas."/>
    <s v="n/a"/>
    <n v="0"/>
  </r>
  <r>
    <x v="1"/>
    <s v="ID.BE-2"/>
    <s v="n/a"/>
    <s v="Responsable de SI"/>
    <s v="La entidad conoce su papel dentro del estado Colombiano, identifica y comunica a las partes interesadas la infraestructura crítica."/>
    <s v="n/a"/>
    <n v="0"/>
  </r>
  <r>
    <x v="1"/>
    <s v="ID.GV-4"/>
    <s v="n/a"/>
    <s v="Responsable de SI"/>
    <s v="La gestión de riesgos tiene en cuenta los riesgos de ciberseguridad"/>
    <s v="n/a"/>
    <n v="0"/>
  </r>
  <r>
    <x v="2"/>
    <s v="RS.CO-4, RS.CO-5"/>
    <s v="n/a"/>
    <s v="Responsable de SI"/>
    <m/>
    <s v="n/a"/>
    <n v="0"/>
  </r>
  <r>
    <x v="3"/>
    <s v="RC.CO-1, RC.CO-2, RC.CO-3"/>
    <s v="n/a"/>
    <s v="Responsable de SI"/>
    <m/>
    <s v="n/a"/>
    <n v="0"/>
  </r>
  <r>
    <x v="1"/>
    <s v="ID.RA-3"/>
    <s v="n/a"/>
    <s v="Responsable de SI"/>
    <s v="Las amenazas internas y externas son identificadas y documentadas."/>
    <s v="n/a"/>
    <n v="0"/>
  </r>
  <r>
    <x v="2"/>
    <s v="RS.IM-2"/>
    <s v="n/a"/>
    <s v="Responsable de SI"/>
    <s v="Las estrategias de respuesta se actualizan"/>
    <s v="n/a"/>
    <n v="0"/>
  </r>
  <r>
    <x v="1"/>
    <s v="ID.BE-3"/>
    <s v="n/a"/>
    <s v="Responsable de SI"/>
    <s v="Las prioridades relaciondadas con la misión, objetivos y actividades de la Entidad son establecidas y comunicadas."/>
    <s v="n/a"/>
    <n v="0"/>
  </r>
  <r>
    <x v="1"/>
    <s v="ID.RA-4"/>
    <s v="n/a"/>
    <s v="Responsable de SI"/>
    <s v="Los impactos potenciales en la entidad y su probabilidad son identificados "/>
    <s v="n/a"/>
    <n v="0"/>
  </r>
  <r>
    <x v="3"/>
    <s v="RC.IM-1, RC.IM-2"/>
    <s v="n/a"/>
    <s v="Responsable de SI"/>
    <s v="Los planes de recuperación y los procesos son mejorados incorporando las lecciones aprendidas para actividades futuras:_x000a_1) Los planes de recuperación incorporan las lecciones aprendidas._x000a_2)  Las estrategias de recuperación son actualizadas."/>
    <s v="n/a"/>
    <n v="0"/>
  </r>
  <r>
    <x v="4"/>
    <s v="PR.IP-7"/>
    <s v="n/a"/>
    <s v="Responsable de SI"/>
    <s v="Los procesos de protección son continuamente mejorados"/>
    <s v="n/a"/>
    <n v="0"/>
  </r>
  <r>
    <x v="0"/>
    <s v="DE.CM-1, DE.CM-2, DE.CM-7"/>
    <s v="n/a"/>
    <s v="Responsable de SI"/>
    <m/>
    <s v="n/a"/>
    <n v="0"/>
  </r>
  <r>
    <x v="1"/>
    <s v="ID.GV-1"/>
    <s v="A.5.1.1"/>
    <s v="n/a"/>
    <s v="n/a"/>
    <s v="Administrativas"/>
    <n v="0"/>
  </r>
  <r>
    <x v="1"/>
    <s v="ID.AM-6"/>
    <s v="A.6.1.1"/>
    <s v="n/a"/>
    <s v="n/a"/>
    <s v="Administrativas"/>
    <n v="0"/>
  </r>
  <r>
    <x v="1"/>
    <s v="ID.GV-2"/>
    <s v="A.6.1.1"/>
    <s v="n/a"/>
    <s v="n/a"/>
    <s v="Administrativas"/>
    <n v="0"/>
  </r>
  <r>
    <x v="4"/>
    <s v="PR.AT-2"/>
    <s v="A.6.1.1"/>
    <s v="n/a"/>
    <s v="n/a"/>
    <s v="Administrativas"/>
    <n v="0"/>
  </r>
  <r>
    <x v="4"/>
    <s v="PR.AT-3"/>
    <s v="A.6.1.1"/>
    <s v="n/a"/>
    <s v="n/a"/>
    <s v="Administrativas"/>
    <n v="0"/>
  </r>
  <r>
    <x v="4"/>
    <s v="PR.AT-4"/>
    <s v="A.6.1.1"/>
    <s v="n/a"/>
    <s v="n/a"/>
    <s v="Administrativas"/>
    <n v="0"/>
  </r>
  <r>
    <x v="4"/>
    <s v="PR.AT-5"/>
    <s v="A.6.1.1"/>
    <s v="n/a"/>
    <s v="n/a"/>
    <s v="Administrativas"/>
    <n v="0"/>
  </r>
  <r>
    <x v="0"/>
    <s v="DE.DP-1"/>
    <s v="A.6.1.1"/>
    <s v="n/a"/>
    <s v="n/a"/>
    <s v="Administrativas"/>
    <n v="0"/>
  </r>
  <r>
    <x v="2"/>
    <s v="RS.CO-1"/>
    <s v="A.6.1.1"/>
    <s v="n/a"/>
    <s v="n/a"/>
    <s v="Administrativas"/>
    <n v="0"/>
  </r>
  <r>
    <x v="4"/>
    <s v="PR.AC-4"/>
    <s v="A.6.1.2"/>
    <s v="n/a"/>
    <s v="n/a"/>
    <s v="Administrativas"/>
    <n v="0"/>
  </r>
  <r>
    <x v="4"/>
    <s v="PR.DS-5"/>
    <s v="A.6.1.2"/>
    <s v="n/a"/>
    <s v="n/a"/>
    <s v="Administrativas"/>
    <n v="0"/>
  </r>
  <r>
    <x v="2"/>
    <s v="RS.CO-3"/>
    <s v="A.6.1.2"/>
    <s v="n/a"/>
    <s v="n/a"/>
    <s v="Administrativas"/>
    <n v="0"/>
  </r>
  <r>
    <x v="2"/>
    <s v="RS.CO-2"/>
    <s v="A.6.1.3"/>
    <s v="n/a"/>
    <s v="n/a"/>
    <s v="Administrativas"/>
    <n v="0"/>
  </r>
  <r>
    <x v="1"/>
    <s v="ID.RA-2"/>
    <s v="A.6.1.4"/>
    <s v="n/a"/>
    <s v="n/a"/>
    <s v="Administrativas"/>
    <n v="0"/>
  </r>
  <r>
    <x v="4"/>
    <s v="PR.IP-2"/>
    <s v="A.6.1.5"/>
    <s v="n/a"/>
    <s v="n/a"/>
    <s v="Administrativas"/>
    <n v="0"/>
  </r>
  <r>
    <x v="4"/>
    <s v="PR.AC-3"/>
    <s v="A.6.2.2"/>
    <s v="n/a"/>
    <s v="n/a"/>
    <s v="Administrativas"/>
    <n v="0"/>
  </r>
  <r>
    <x v="4"/>
    <s v="PR.DS-5"/>
    <s v="A.7.1.1"/>
    <s v="n/a"/>
    <s v="n/a"/>
    <s v="Administrativas"/>
    <n v="0"/>
  </r>
  <r>
    <x v="4"/>
    <s v="PR.IP-11"/>
    <s v="A.7.1.1"/>
    <s v="n/a"/>
    <s v="n/a"/>
    <s v="Administrativas"/>
    <n v="0"/>
  </r>
  <r>
    <x v="4"/>
    <s v="PR.DS-5"/>
    <s v="A.7.1.2"/>
    <s v="n/a"/>
    <s v="n/a"/>
    <s v="Administrativas"/>
    <n v="0"/>
  </r>
  <r>
    <x v="1"/>
    <s v="ID.GV-2"/>
    <s v="A.7.2.1"/>
    <s v="n/a"/>
    <s v="n/a"/>
    <s v="Administrativas"/>
    <n v="0"/>
  </r>
  <r>
    <x v="4"/>
    <s v="PR.AT-1"/>
    <s v="A.7.2.2"/>
    <s v="n/a"/>
    <s v="n/a"/>
    <s v="Administrativas"/>
    <n v="0"/>
  </r>
  <r>
    <x v="4"/>
    <s v="PR.AT-2"/>
    <s v="A.7.2.2"/>
    <s v="n/a"/>
    <s v="n/a"/>
    <s v="Administrativas"/>
    <n v="0"/>
  </r>
  <r>
    <x v="4"/>
    <s v="PR.AT-3"/>
    <s v="A.7.2.2"/>
    <s v="n/a"/>
    <s v="n/a"/>
    <s v="Administrativas"/>
    <n v="0"/>
  </r>
  <r>
    <x v="4"/>
    <s v="PR.AT-4"/>
    <s v="A.7.2.2"/>
    <s v="n/a"/>
    <s v="n/a"/>
    <s v="Administrativas"/>
    <n v="0"/>
  </r>
  <r>
    <x v="4"/>
    <s v="PR.AT-5"/>
    <s v="A.7.2.2"/>
    <s v="n/a"/>
    <s v="n/a"/>
    <s v="Administrativas"/>
    <n v="0"/>
  </r>
  <r>
    <x v="4"/>
    <s v="PR.DS-5"/>
    <s v="A.7.3.1"/>
    <s v="n/a"/>
    <s v="n/a"/>
    <s v="Administrativas"/>
    <n v="0"/>
  </r>
  <r>
    <x v="4"/>
    <s v="PR.IP-11"/>
    <s v="A.7.3.1"/>
    <s v="n/a"/>
    <s v="n/a"/>
    <s v="Administrativas"/>
    <n v="0"/>
  </r>
  <r>
    <x v="1"/>
    <s v="ID AM-1"/>
    <s v="A.8.1.1"/>
    <s v="n/a"/>
    <s v="n/a"/>
    <s v="Administrativas"/>
    <n v="0"/>
  </r>
  <r>
    <x v="1"/>
    <s v="ID AM-2"/>
    <s v="A.8.1.1"/>
    <s v="n/a"/>
    <s v="n/a"/>
    <s v="Administrativas"/>
    <n v="0"/>
  </r>
  <r>
    <x v="1"/>
    <s v="ID.AM-5"/>
    <s v="A.8.1.1"/>
    <s v="n/a"/>
    <s v="n/a"/>
    <s v="Administrativas"/>
    <n v="0"/>
  </r>
  <r>
    <x v="1"/>
    <s v="ID AM-1"/>
    <s v="A.8.1.2"/>
    <s v="n/a"/>
    <s v="n/a"/>
    <s v="Administrativas"/>
    <n v="0"/>
  </r>
  <r>
    <x v="1"/>
    <s v="ID AM-2"/>
    <s v="A.8.1.2"/>
    <s v="n/a"/>
    <s v="n/a"/>
    <s v="Administrativas"/>
    <n v="0"/>
  </r>
  <r>
    <x v="4"/>
    <s v="PR.IP-11"/>
    <s v="A.8.1.4"/>
    <s v="n/a"/>
    <s v="n/a"/>
    <s v="Administrativas"/>
    <n v="0"/>
  </r>
  <r>
    <x v="4"/>
    <s v="PR.DS-5"/>
    <s v="A.8.2.2"/>
    <s v="n/a"/>
    <s v="n/a"/>
    <s v="Administrativas"/>
    <n v="0"/>
  </r>
  <r>
    <x v="4"/>
    <s v="PR.PT-2"/>
    <s v="A.8.2.2"/>
    <s v="n/a"/>
    <s v="n/a"/>
    <s v="Administrativas"/>
    <n v="0"/>
  </r>
  <r>
    <x v="4"/>
    <s v="PR.DS-1"/>
    <s v="A.8.2.3"/>
    <s v="n/a"/>
    <s v="n/a"/>
    <s v="Administrativas"/>
    <n v="0"/>
  </r>
  <r>
    <x v="4"/>
    <s v="PR.DS-2"/>
    <s v="A.8.2.3"/>
    <s v="n/a"/>
    <s v="n/a"/>
    <s v="Administrativas"/>
    <n v="0"/>
  </r>
  <r>
    <x v="4"/>
    <s v="PR.DS-3"/>
    <s v="A.8.2.3"/>
    <s v="n/a"/>
    <s v="n/a"/>
    <s v="Administrativas"/>
    <n v="0"/>
  </r>
  <r>
    <x v="4"/>
    <s v="PR.DS-5"/>
    <s v="A.8.2.3"/>
    <s v="n/a"/>
    <s v="n/a"/>
    <s v="Administrativas"/>
    <n v="0"/>
  </r>
  <r>
    <x v="4"/>
    <s v="PR.IP-6"/>
    <s v="A.8.2.3"/>
    <s v="n/a"/>
    <s v="n/a"/>
    <s v="Administrativas"/>
    <n v="0"/>
  </r>
  <r>
    <x v="4"/>
    <s v="PR.PT-2"/>
    <s v="A.8.2.3"/>
    <s v="n/a"/>
    <s v="n/a"/>
    <s v="Administrativas"/>
    <n v="0"/>
  </r>
  <r>
    <x v="4"/>
    <s v="PR.DS-3"/>
    <s v="A.8.3.1"/>
    <s v="n/a"/>
    <s v="n/a"/>
    <s v="Administrativas"/>
    <n v="0"/>
  </r>
  <r>
    <x v="4"/>
    <s v="PR.IP-6"/>
    <s v="A.8.3.1"/>
    <s v="n/a"/>
    <s v="n/a"/>
    <s v="Administrativas"/>
    <n v="0"/>
  </r>
  <r>
    <x v="4"/>
    <s v="PR.PT-2"/>
    <s v="A.8.3.1"/>
    <s v="n/a"/>
    <s v="n/a"/>
    <s v="Administrativas"/>
    <n v="0"/>
  </r>
  <r>
    <x v="4"/>
    <s v="PR.DS-3"/>
    <s v="A.8.3.2"/>
    <s v="n/a"/>
    <s v="n/a"/>
    <s v="Administrativas"/>
    <n v="0"/>
  </r>
  <r>
    <x v="4"/>
    <s v="PR.IP-6"/>
    <s v="A.8.3.2"/>
    <s v="n/a"/>
    <s v="n/a"/>
    <s v="Administrativas"/>
    <n v="0"/>
  </r>
  <r>
    <x v="4"/>
    <s v="PR.DS-3"/>
    <s v="A.8.3.3"/>
    <s v="n/a"/>
    <s v="n/a"/>
    <s v="Administrativas"/>
    <n v="0"/>
  </r>
  <r>
    <x v="4"/>
    <s v="PR.PT-2"/>
    <s v="A.8.3.3"/>
    <s v="n/a"/>
    <s v="n/a"/>
    <s v="Administrativas"/>
    <n v="0"/>
  </r>
  <r>
    <x v="4"/>
    <s v="PR.DS-5"/>
    <s v="A.9.1.1"/>
    <s v="n/a"/>
    <s v="n/a"/>
    <s v="Técnicas"/>
    <n v="0"/>
  </r>
  <r>
    <x v="4"/>
    <s v="PR.AC-4"/>
    <s v="A.9.1.2"/>
    <s v="n/a"/>
    <s v="n/a"/>
    <s v="Técnicas"/>
    <n v="0"/>
  </r>
  <r>
    <x v="4"/>
    <s v="PR.DS-5"/>
    <s v="A.9.1.2"/>
    <s v="n/a"/>
    <s v="n/a"/>
    <s v="Técnicas"/>
    <n v="0"/>
  </r>
  <r>
    <x v="4"/>
    <s v="PR.PT-3"/>
    <s v="A.9.1.2"/>
    <s v="n/a"/>
    <s v="n/a"/>
    <s v="Técnicas"/>
    <n v="0"/>
  </r>
  <r>
    <x v="4"/>
    <s v="PR.AC-1"/>
    <s v="A.9.2.1 "/>
    <s v="n/a"/>
    <s v="n/a"/>
    <s v="Técnicas"/>
    <n v="0"/>
  </r>
  <r>
    <x v="4"/>
    <s v="PR.AC-1"/>
    <s v="A.9.2.2"/>
    <s v="n/a"/>
    <s v="n/a"/>
    <s v="Técnicas"/>
    <n v="0"/>
  </r>
  <r>
    <x v="4"/>
    <s v="PR.AC-4"/>
    <s v="A.9.2.3"/>
    <s v="n/a"/>
    <s v="n/a"/>
    <s v="Técnicas"/>
    <n v="0"/>
  </r>
  <r>
    <x v="4"/>
    <s v="PR.DS-5"/>
    <s v="A.9.2.3"/>
    <s v="n/a"/>
    <s v="n/a"/>
    <s v="Técnicas"/>
    <n v="0"/>
  </r>
  <r>
    <x v="4"/>
    <s v="PR.AC-1"/>
    <s v="A.9.2.4"/>
    <s v="n/a"/>
    <s v="n/a"/>
    <s v="Técnicas"/>
    <n v="0"/>
  </r>
  <r>
    <x v="4"/>
    <s v="PR.AC-1"/>
    <s v="A.9.3.1 "/>
    <s v="n/a"/>
    <s v="n/a"/>
    <s v="Técnicas"/>
    <n v="0"/>
  </r>
  <r>
    <x v="4"/>
    <s v="PR.AC-4"/>
    <s v="A.9.4.1 "/>
    <s v="n/a"/>
    <s v="n/a"/>
    <s v="Técnicas"/>
    <n v="0"/>
  </r>
  <r>
    <x v="4"/>
    <s v="PR.DS-5"/>
    <s v="A.9.4.1 "/>
    <s v="n/a"/>
    <s v="n/a"/>
    <s v="Técnicas"/>
    <n v="0"/>
  </r>
  <r>
    <x v="4"/>
    <s v="PR.AC-1"/>
    <s v="A.9.4.2"/>
    <s v="n/a"/>
    <s v="n/a"/>
    <s v="Técnicas"/>
    <n v="0"/>
  </r>
  <r>
    <x v="4"/>
    <s v="PR.AC-1"/>
    <s v="A.9.4.3"/>
    <s v="n/a"/>
    <s v="n/a"/>
    <s v="Técnicas"/>
    <n v="0"/>
  </r>
  <r>
    <x v="4"/>
    <s v="PR.AC-4"/>
    <s v="A.9.4.4"/>
    <s v="n/a"/>
    <s v="n/a"/>
    <s v="Técnicas"/>
    <n v="0"/>
  </r>
  <r>
    <x v="4"/>
    <s v="PR.DS-5"/>
    <s v="A.9.4.4"/>
    <s v="n/a"/>
    <s v="n/a"/>
    <s v="Técnicas"/>
    <n v="0"/>
  </r>
  <r>
    <x v="4"/>
    <s v="PR.DS-5"/>
    <s v="A.9.4.5 "/>
    <s v="n/a"/>
    <s v="n/a"/>
    <s v="Técnicas"/>
    <n v="0"/>
  </r>
  <r>
    <x v="4"/>
    <s v="PR.AC-2"/>
    <s v="A.11.1.1 "/>
    <s v="n/a"/>
    <s v="n/a"/>
    <s v="Técnicas"/>
    <n v="0"/>
  </r>
  <r>
    <x v="4"/>
    <s v="PR.AC-2"/>
    <s v="A.11.1.2 "/>
    <s v="n/a"/>
    <s v="n/a"/>
    <s v="Técnicas"/>
    <n v="0"/>
  </r>
  <r>
    <x v="4"/>
    <s v="PR.MA-1"/>
    <s v="A.11.1.2 "/>
    <s v="n/a"/>
    <s v="n/a"/>
    <s v="Técnicas"/>
    <n v="0"/>
  </r>
  <r>
    <x v="1"/>
    <s v="ID.BE-5"/>
    <s v="A.11.1.4"/>
    <s v="n/a"/>
    <s v="n/a"/>
    <s v="Técnicas"/>
    <n v="0"/>
  </r>
  <r>
    <x v="4"/>
    <s v="PR.AC-2"/>
    <s v="A.11.1.4"/>
    <s v="n/a"/>
    <s v="n/a"/>
    <s v="Técnicas"/>
    <n v="0"/>
  </r>
  <r>
    <x v="4"/>
    <s v="PR.IP-5"/>
    <s v="A.11.1.4"/>
    <s v="n/a"/>
    <s v="n/a"/>
    <s v="Técnicas"/>
    <n v="0"/>
  </r>
  <r>
    <x v="4"/>
    <s v="PR.AC-2"/>
    <s v="A.11.1.6"/>
    <s v="n/a"/>
    <s v="n/a"/>
    <s v="Técnicas"/>
    <n v="0"/>
  </r>
  <r>
    <x v="4"/>
    <s v="PR.IP-5"/>
    <s v="A.11.2.1 "/>
    <s v="n/a"/>
    <s v="n/a"/>
    <s v="Técnicas"/>
    <n v="0"/>
  </r>
  <r>
    <x v="1"/>
    <s v="ID.BE-4"/>
    <s v="A.11.2.2"/>
    <s v="n/a"/>
    <s v="n/a"/>
    <s v="Técnicas"/>
    <n v="0"/>
  </r>
  <r>
    <x v="4"/>
    <s v="PR.IP-5"/>
    <s v="A.11.2.2"/>
    <s v="n/a"/>
    <s v="n/a"/>
    <s v="Técnicas"/>
    <n v="0"/>
  </r>
  <r>
    <x v="1"/>
    <s v="ID.BE-4"/>
    <s v="A.11.2.3 "/>
    <s v="n/a"/>
    <s v="n/a"/>
    <s v="Técnicas"/>
    <n v="0"/>
  </r>
  <r>
    <x v="4"/>
    <s v="PR.AC-2"/>
    <s v="A.11.2.3 "/>
    <s v="n/a"/>
    <s v="n/a"/>
    <s v="Técnicas"/>
    <n v="0"/>
  </r>
  <r>
    <x v="4"/>
    <s v="PR.IP-5"/>
    <s v="A.11.2.3 "/>
    <s v="n/a"/>
    <s v="n/a"/>
    <s v="Técnicas"/>
    <n v="0"/>
  </r>
  <r>
    <x v="4"/>
    <s v="PR.MA-1"/>
    <s v="A.11.2.4 "/>
    <s v="n/a"/>
    <s v="n/a"/>
    <s v="Técnicas"/>
    <n v="0"/>
  </r>
  <r>
    <x v="4"/>
    <s v="PR.MA-2"/>
    <s v="A.11.2.4 "/>
    <s v="n/a"/>
    <s v="n/a"/>
    <s v="Técnicas"/>
    <n v="0"/>
  </r>
  <r>
    <x v="4"/>
    <s v="PR.MA-1"/>
    <s v="A.11.2.5"/>
    <s v="n/a"/>
    <s v="n/a"/>
    <s v="Técnicas"/>
    <n v="0"/>
  </r>
  <r>
    <x v="1"/>
    <s v="ID.AM-4"/>
    <s v="A.11.2.6"/>
    <s v="n/a"/>
    <s v="n/a"/>
    <s v="Técnicas"/>
    <n v="0"/>
  </r>
  <r>
    <x v="4"/>
    <s v="PR.DS-3"/>
    <s v="A.11.2.7"/>
    <s v="n/a"/>
    <s v="n/a"/>
    <s v="Técnicas"/>
    <n v="0"/>
  </r>
  <r>
    <x v="4"/>
    <s v="PR.IP-6"/>
    <s v="A.11.2.7"/>
    <s v="n/a"/>
    <s v="n/a"/>
    <s v="Técnicas"/>
    <n v="0"/>
  </r>
  <r>
    <x v="4"/>
    <s v="PR.PT-2"/>
    <s v="A.11.2.9"/>
    <s v="n/a"/>
    <s v="n/a"/>
    <s v="Técnicas"/>
    <n v="0"/>
  </r>
  <r>
    <x v="4"/>
    <s v="PR.IP-1"/>
    <s v="A.12.1.2"/>
    <s v="n/a"/>
    <s v="n/a"/>
    <s v="Técnicas"/>
    <n v="0"/>
  </r>
  <r>
    <x v="4"/>
    <s v="PR.IP-3"/>
    <s v="A.12.1.2"/>
    <s v="n/a"/>
    <s v="n/a"/>
    <s v="Técnicas"/>
    <n v="0"/>
  </r>
  <r>
    <x v="1"/>
    <s v="ID.BE-4"/>
    <s v="A.12.1.3 "/>
    <s v="n/a"/>
    <s v="n/a"/>
    <s v="Técnicas"/>
    <n v="0"/>
  </r>
  <r>
    <x v="4"/>
    <s v="PR.DS-7"/>
    <s v="A.12.1.4 "/>
    <s v="n/a"/>
    <s v="n/a"/>
    <s v="Técnicas"/>
    <n v="0"/>
  </r>
  <r>
    <x v="4"/>
    <s v="PR.DS-6"/>
    <s v="A.12.2.1 "/>
    <s v="n/a"/>
    <s v="n/a"/>
    <s v="Técnicas"/>
    <n v="0"/>
  </r>
  <r>
    <x v="0"/>
    <s v="DE.CM-4"/>
    <s v="A.12.2.1 "/>
    <s v="n/a"/>
    <s v="n/a"/>
    <s v="Técnicas"/>
    <n v="0"/>
  </r>
  <r>
    <x v="2"/>
    <s v="RS.MI-2"/>
    <s v="A.12.2.1 "/>
    <s v="n/a"/>
    <s v="n/a"/>
    <s v="Técnicas"/>
    <n v="0"/>
  </r>
  <r>
    <x v="4"/>
    <s v="PR.DS-4"/>
    <s v="A.12.3.1 "/>
    <s v="n/a"/>
    <s v="n/a"/>
    <s v="Técnicas"/>
    <n v="0"/>
  </r>
  <r>
    <x v="4"/>
    <s v="PR.IP-4"/>
    <s v="A.12.3.1 "/>
    <s v="n/a"/>
    <s v="n/a"/>
    <s v="Técnicas"/>
    <n v="0"/>
  </r>
  <r>
    <x v="4"/>
    <s v="PR.PT-1"/>
    <s v="A.12.4.1 "/>
    <s v="n/a"/>
    <s v="n/a"/>
    <s v="Técnicas"/>
    <n v="0"/>
  </r>
  <r>
    <x v="0"/>
    <s v="DE.CM-3"/>
    <s v="A.12.4.1 "/>
    <s v="n/a"/>
    <s v="n/a"/>
    <s v="Técnicas"/>
    <n v="0"/>
  </r>
  <r>
    <x v="2"/>
    <s v="RS.AN-1"/>
    <s v="A.12.4.1 "/>
    <s v="n/a"/>
    <s v="n/a"/>
    <s v="Técnicas"/>
    <n v="0"/>
  </r>
  <r>
    <x v="4"/>
    <s v="PR.PT-1"/>
    <s v="A.12.4.2 "/>
    <s v="n/a"/>
    <s v="n/a"/>
    <s v="Técnicas"/>
    <n v="0"/>
  </r>
  <r>
    <x v="4"/>
    <s v="PR.PT-1"/>
    <s v="A.12.4.3 "/>
    <s v="n/a"/>
    <s v="n/a"/>
    <s v="Técnicas"/>
    <n v="0"/>
  </r>
  <r>
    <x v="2"/>
    <s v="RS.AN-1"/>
    <s v="A.12.4.3 "/>
    <s v="n/a"/>
    <s v="n/a"/>
    <s v="Técnicas"/>
    <n v="0"/>
  </r>
  <r>
    <x v="4"/>
    <s v="PR.PT-1"/>
    <s v="A.12.4.4 "/>
    <s v="n/a"/>
    <s v="n/a"/>
    <s v="Técnicas"/>
    <n v="0"/>
  </r>
  <r>
    <x v="4"/>
    <s v="PR.DS-6"/>
    <s v="A.12.5.1 "/>
    <s v="n/a"/>
    <s v="n/a"/>
    <s v="Técnicas"/>
    <n v="0"/>
  </r>
  <r>
    <x v="4"/>
    <s v="PR.IP-1"/>
    <s v="A.12.5.1 "/>
    <s v="n/a"/>
    <s v="n/a"/>
    <s v="Técnicas"/>
    <n v="0"/>
  </r>
  <r>
    <x v="4"/>
    <s v="PR.IP-3"/>
    <s v="A.12.5.1 "/>
    <s v="n/a"/>
    <s v="n/a"/>
    <s v="Técnicas"/>
    <n v="0"/>
  </r>
  <r>
    <x v="0"/>
    <s v="DE.CM-5"/>
    <s v="A.12.5.1 "/>
    <s v="n/a"/>
    <s v="n/a"/>
    <s v="Técnicas"/>
    <n v="0"/>
  </r>
  <r>
    <x v="1"/>
    <s v="ID.RA-1"/>
    <s v="A.12.6.1 "/>
    <s v="n/a"/>
    <s v="n/a"/>
    <s v="Técnicas"/>
    <n v="0"/>
  </r>
  <r>
    <x v="1"/>
    <s v="ID.RA-5"/>
    <s v="A.12.6.1 "/>
    <s v="n/a"/>
    <s v="n/a"/>
    <s v="Técnicas"/>
    <n v="0"/>
  </r>
  <r>
    <x v="4"/>
    <s v="PR.IP-12"/>
    <s v="A.12.6.1 "/>
    <s v="n/a"/>
    <s v="n/a"/>
    <s v="Técnicas"/>
    <n v="0"/>
  </r>
  <r>
    <x v="0"/>
    <s v="DE.CM-8"/>
    <s v="A.12.6.1 "/>
    <s v="n/a"/>
    <s v="n/a"/>
    <s v="Técnicas"/>
    <n v="0"/>
  </r>
  <r>
    <x v="2"/>
    <s v="RS.MI-3"/>
    <s v="A.12.6.1 "/>
    <s v="n/a"/>
    <s v="n/a"/>
    <s v="Técnicas"/>
    <n v="0"/>
  </r>
  <r>
    <x v="4"/>
    <s v="PR.IP-1"/>
    <s v="A.12.6.2 "/>
    <s v="n/a"/>
    <s v="n/a"/>
    <s v="Técnicas"/>
    <n v="0"/>
  </r>
  <r>
    <x v="4"/>
    <s v="PR.IP-3"/>
    <s v="A.12.6.2 "/>
    <s v="n/a"/>
    <s v="n/a"/>
    <s v="Técnicas"/>
    <n v="0"/>
  </r>
  <r>
    <x v="4"/>
    <s v="PR.AC-3"/>
    <s v="A.13.1.1 "/>
    <s v="n/a"/>
    <s v="n/a"/>
    <s v="Técnicas"/>
    <n v="0"/>
  </r>
  <r>
    <x v="4"/>
    <s v="PR.AC-5"/>
    <s v="A.13.1.1 "/>
    <s v="n/a"/>
    <s v="n/a"/>
    <s v="Técnicas"/>
    <n v="0"/>
  </r>
  <r>
    <x v="4"/>
    <s v="PR.DS-2"/>
    <s v="A.13.1.1 "/>
    <s v="n/a"/>
    <s v="n/a"/>
    <s v="Técnicas"/>
    <n v="0"/>
  </r>
  <r>
    <x v="4"/>
    <s v="PR.PT-4"/>
    <s v="A.13.1.1 "/>
    <s v="n/a"/>
    <s v="n/a"/>
    <s v="Técnicas"/>
    <n v="0"/>
  </r>
  <r>
    <x v="4"/>
    <s v="PR.AC-5"/>
    <s v="A.13.1.3 "/>
    <s v="n/a"/>
    <s v="n/a"/>
    <s v="Técnicas"/>
    <n v="0"/>
  </r>
  <r>
    <x v="4"/>
    <s v="PR.DS-5"/>
    <s v="A.13.1.3 "/>
    <s v="n/a"/>
    <s v="n/a"/>
    <s v="Técnicas"/>
    <n v="0"/>
  </r>
  <r>
    <x v="1"/>
    <s v="ID.AM-3"/>
    <s v="A.13.2.1 "/>
    <s v="n/a"/>
    <s v="n/a"/>
    <s v="Técnicas"/>
    <n v="0"/>
  </r>
  <r>
    <x v="4"/>
    <s v="PR.AC-5"/>
    <s v="A.13.2.1 "/>
    <s v="n/a"/>
    <s v="n/a"/>
    <s v="Técnicas"/>
    <n v="0"/>
  </r>
  <r>
    <x v="4"/>
    <s v="PR.AC-3"/>
    <s v="A.13.2.1 "/>
    <s v="n/a"/>
    <s v="n/a"/>
    <s v="Técnicas"/>
    <n v="0"/>
  </r>
  <r>
    <x v="4"/>
    <s v="PR.DS-2"/>
    <s v="A.13.2.1 "/>
    <s v="n/a"/>
    <s v="n/a"/>
    <s v="Técnicas"/>
    <n v="0"/>
  </r>
  <r>
    <x v="4"/>
    <s v="PR.DS-5"/>
    <s v="A.13.2.1 "/>
    <s v="n/a"/>
    <s v="n/a"/>
    <s v="Técnicas"/>
    <n v="0"/>
  </r>
  <r>
    <x v="4"/>
    <s v="PR.PT-4"/>
    <s v="A.13.2.1 "/>
    <s v="n/a"/>
    <s v="n/a"/>
    <s v="Técnicas"/>
    <n v="0"/>
  </r>
  <r>
    <x v="4"/>
    <s v="PR.DS-2"/>
    <s v="A.13.2.3 "/>
    <s v="n/a"/>
    <s v="n/a"/>
    <s v="Técnicas"/>
    <n v="0"/>
  </r>
  <r>
    <x v="4"/>
    <s v="PR.DS-5"/>
    <s v="A.13.2.3 "/>
    <s v="n/a"/>
    <s v="n/a"/>
    <s v="Técnicas"/>
    <n v="0"/>
  </r>
  <r>
    <x v="4"/>
    <s v="PR.DS-5"/>
    <s v="A.13.2.4 "/>
    <s v="n/a"/>
    <s v="n/a"/>
    <s v="Técnicas"/>
    <n v="0"/>
  </r>
  <r>
    <x v="4"/>
    <s v="PR.IP-2"/>
    <s v="A.14.1.1 "/>
    <s v="n/a"/>
    <s v="n/a"/>
    <s v="Técnicas"/>
    <n v="0"/>
  </r>
  <r>
    <x v="4"/>
    <s v="PR.DS-2"/>
    <s v="A.14.1.2 "/>
    <s v="n/a"/>
    <s v="n/a"/>
    <s v="Técnicas"/>
    <n v="0"/>
  </r>
  <r>
    <x v="4"/>
    <s v="PR.DS-5"/>
    <s v="A.14.1.2 "/>
    <s v="n/a"/>
    <s v="n/a"/>
    <s v="Técnicas"/>
    <n v="0"/>
  </r>
  <r>
    <x v="4"/>
    <s v="PR.DS-6"/>
    <s v="A.14.1.2 "/>
    <s v="n/a"/>
    <s v="n/a"/>
    <s v="Técnicas"/>
    <n v="0"/>
  </r>
  <r>
    <x v="4"/>
    <s v="PR.DS-2"/>
    <s v="A.14.1.3 "/>
    <s v="n/a"/>
    <s v="n/a"/>
    <s v="Técnicas"/>
    <n v="0"/>
  </r>
  <r>
    <x v="4"/>
    <s v="PR.DS-5"/>
    <s v="A.14.1.3 "/>
    <s v="n/a"/>
    <s v="n/a"/>
    <s v="Técnicas"/>
    <n v="0"/>
  </r>
  <r>
    <x v="4"/>
    <s v="PR.DS-6"/>
    <s v="A.14.1.3 "/>
    <s v="n/a"/>
    <s v="n/a"/>
    <s v="Técnicas"/>
    <n v="0"/>
  </r>
  <r>
    <x v="4"/>
    <s v="PR.IP-2"/>
    <s v="A.14.2.1"/>
    <s v="n/a"/>
    <s v="n/a"/>
    <s v="Técnicas"/>
    <n v="0"/>
  </r>
  <r>
    <x v="4"/>
    <s v="PR.IP-1"/>
    <s v="A.14.2.2 "/>
    <s v="n/a"/>
    <s v="n/a"/>
    <s v="Técnicas"/>
    <n v="0"/>
  </r>
  <r>
    <x v="4"/>
    <s v="PR.IP-3"/>
    <s v="A.14.2.2 "/>
    <s v="n/a"/>
    <s v="n/a"/>
    <s v="Técnicas"/>
    <n v="0"/>
  </r>
  <r>
    <x v="4"/>
    <s v="PR.IP-1"/>
    <s v="A.14.2.3 "/>
    <s v="n/a"/>
    <s v="n/a"/>
    <s v="Técnicas"/>
    <n v="0"/>
  </r>
  <r>
    <x v="4"/>
    <s v="PR.IP-1"/>
    <s v="A.14.2.4 "/>
    <s v="n/a"/>
    <s v="n/a"/>
    <s v="Técnicas"/>
    <n v="0"/>
  </r>
  <r>
    <x v="4"/>
    <s v="PR.IP-2"/>
    <s v="A.14.2.5 "/>
    <s v="n/a"/>
    <s v="n/a"/>
    <s v="Técnicas"/>
    <n v="0"/>
  </r>
  <r>
    <x v="0"/>
    <s v="DE.CM-6"/>
    <s v="A.14.2.7 "/>
    <s v="n/a"/>
    <s v="n/a"/>
    <s v="Técnicas"/>
    <n v="0"/>
  </r>
  <r>
    <x v="0"/>
    <s v="DE.DP-3"/>
    <s v="A.14.2.8"/>
    <s v="n/a"/>
    <s v="n/a"/>
    <s v="Técnicas"/>
    <n v="0"/>
  </r>
  <r>
    <x v="4"/>
    <s v="PR.IP-9"/>
    <s v="A.16.1.1 "/>
    <s v="n/a"/>
    <s v="n/a"/>
    <s v="Técnicas"/>
    <n v="0"/>
  </r>
  <r>
    <x v="0"/>
    <s v="DE.AE-2"/>
    <s v="A.16.1.1 "/>
    <s v="n/a"/>
    <s v="n/a"/>
    <s v="Técnicas"/>
    <n v="0"/>
  </r>
  <r>
    <x v="2"/>
    <s v="RS.CO-1"/>
    <s v="A.16.1.1 "/>
    <s v="n/a"/>
    <s v="n/a"/>
    <s v="Técnicas"/>
    <n v="0"/>
  </r>
  <r>
    <x v="0"/>
    <s v="DE.DP-4"/>
    <s v="A.16.1.2 "/>
    <s v="n/a"/>
    <s v="n/a"/>
    <s v="Técnicas"/>
    <n v="0"/>
  </r>
  <r>
    <x v="2"/>
    <s v="RS.CO-2"/>
    <s v="A.16.1.3 "/>
    <s v="n/a"/>
    <s v="n/a"/>
    <s v="Técnicas"/>
    <n v="0"/>
  </r>
  <r>
    <x v="0"/>
    <s v="DE.AE-2"/>
    <s v="A.16.1.4 "/>
    <s v="n/a"/>
    <s v="n/a"/>
    <s v="Técnicas"/>
    <n v="0"/>
  </r>
  <r>
    <x v="2"/>
    <s v="RS.AN-4"/>
    <s v="A.16.1.4 "/>
    <s v="n/a"/>
    <s v="n/a"/>
    <s v="Técnicas"/>
    <n v="0"/>
  </r>
  <r>
    <x v="2"/>
    <s v="RS.RP-1"/>
    <s v="A.16.1.5 "/>
    <s v="n/a"/>
    <s v="n/a"/>
    <s v="Técnicas"/>
    <n v="0"/>
  </r>
  <r>
    <x v="2"/>
    <s v="RS.AN-1"/>
    <s v="A.16.1.5 "/>
    <s v="n/a"/>
    <s v="n/a"/>
    <s v="Técnicas"/>
    <n v="0"/>
  </r>
  <r>
    <x v="2"/>
    <s v="RS.MI-2"/>
    <s v="A.16.1.5 "/>
    <s v="n/a"/>
    <s v="n/a"/>
    <s v="Técnicas"/>
    <n v="0"/>
  </r>
  <r>
    <x v="3"/>
    <s v="RC.RP-1"/>
    <s v="A.16.1.5 "/>
    <s v="n/a"/>
    <s v="n/a"/>
    <s v="Técnicas"/>
    <n v="0"/>
  </r>
  <r>
    <x v="0"/>
    <s v="DE.DP-5"/>
    <s v="A.16.1.6 "/>
    <s v="n/a"/>
    <s v="n/a"/>
    <s v="Técnicas"/>
    <n v="0"/>
  </r>
  <r>
    <x v="2"/>
    <s v="RS.AN-2"/>
    <s v="A.16.1.6 "/>
    <s v="n/a"/>
    <s v="n/a"/>
    <s v="Técnicas"/>
    <n v="0"/>
  </r>
  <r>
    <x v="2"/>
    <s v="RS.IM-1"/>
    <s v="A.16.1.6 "/>
    <s v="n/a"/>
    <s v="n/a"/>
    <s v="Técnicas"/>
    <n v="0"/>
  </r>
  <r>
    <x v="2"/>
    <s v="RS.AN-3"/>
    <s v="A.16.1.7 "/>
    <s v="n/a"/>
    <s v="n/a"/>
    <s v="Técnicas"/>
    <n v="0"/>
  </r>
  <r>
    <x v="1"/>
    <s v="ID.BE-5"/>
    <s v="A.17.1.1"/>
    <s v="n/a"/>
    <s v="n/a"/>
    <s v="Administrativas"/>
    <n v="0"/>
  </r>
  <r>
    <x v="4"/>
    <s v="PR.IP-9"/>
    <s v="A.17.1.1"/>
    <s v="n/a"/>
    <s v="n/a"/>
    <s v="Administrativas"/>
    <n v="0"/>
  </r>
  <r>
    <x v="1"/>
    <s v="ID.BE-5"/>
    <s v="A.17.1.2"/>
    <s v="n/a"/>
    <s v="n/a"/>
    <s v="Administrativas"/>
    <n v="0"/>
  </r>
  <r>
    <x v="4"/>
    <s v="PR.IP-4"/>
    <s v="A.17.1.2"/>
    <s v="n/a"/>
    <s v="n/a"/>
    <s v="Administrativas"/>
    <n v="0"/>
  </r>
  <r>
    <x v="4"/>
    <s v="PR.IP-9"/>
    <s v="A.17.1.2"/>
    <s v="n/a"/>
    <s v="n/a"/>
    <s v="Administrativas"/>
    <n v="0"/>
  </r>
  <r>
    <x v="4"/>
    <s v="PR.IP-9"/>
    <s v="A.17.1.2"/>
    <s v="n/a"/>
    <s v="n/a"/>
    <s v="Administrativas"/>
    <n v="0"/>
  </r>
  <r>
    <x v="4"/>
    <s v="PR.IP-4"/>
    <s v="A.17.1.3"/>
    <s v="n/a"/>
    <s v="n/a"/>
    <s v="Administrativas"/>
    <n v="0"/>
  </r>
  <r>
    <x v="4"/>
    <s v="PR.IP-10"/>
    <s v="A.17.1.3"/>
    <s v="n/a"/>
    <s v="n/a"/>
    <s v="Administrativas"/>
    <n v="0"/>
  </r>
  <r>
    <x v="1"/>
    <s v="ID.BE-5"/>
    <s v="A.17.2.1"/>
    <s v="n/a"/>
    <s v="n/a"/>
    <s v="Administrativas"/>
    <n v="0"/>
  </r>
  <r>
    <x v="1"/>
    <s v="ID.GV-3"/>
    <s v="A.18.1 "/>
    <s v="n/a"/>
    <s v="n/a"/>
    <s v="Administrativas"/>
    <n v="0"/>
  </r>
  <r>
    <x v="4"/>
    <s v="PR.IP-4"/>
    <s v="A.18.1.3"/>
    <s v="n/a"/>
    <s v="n/a"/>
    <s v="Administrativas"/>
    <n v="0"/>
  </r>
  <r>
    <x v="0"/>
    <s v="DE.DP-2"/>
    <s v="A.18.1.4"/>
    <s v="n/a"/>
    <s v="n/a"/>
    <s v="Administrativas"/>
    <n v="0"/>
  </r>
  <r>
    <x v="4"/>
    <s v="PR.IP-12"/>
    <s v="A.18.2.2"/>
    <s v="n/a"/>
    <s v="n/a"/>
    <s v="Administrativas"/>
    <n v="0"/>
  </r>
  <r>
    <x v="1"/>
    <s v="ID.RA-1"/>
    <s v="A.18.2.3"/>
    <s v="n/a"/>
    <s v="n/a"/>
    <s v="Administrativas"/>
    <n v="0"/>
  </r>
  <r>
    <x v="1"/>
    <s v="ID.BE-1"/>
    <s v="A.15.1"/>
    <s v="n/a"/>
    <s v="n/a"/>
    <s v="Administrativas"/>
    <n v="0"/>
  </r>
  <r>
    <x v="1"/>
    <s v="ID.BE-1"/>
    <s v="A.15.2"/>
    <s v="n/a"/>
    <s v="n/a"/>
    <s v="Administrativas"/>
    <n v="0"/>
  </r>
  <r>
    <x v="4"/>
    <s v="PR.MA-2"/>
    <s v="A.15.1"/>
    <s v="n/a"/>
    <s v="n/a"/>
    <s v="Administrativas"/>
    <n v="0"/>
  </r>
  <r>
    <x v="4"/>
    <s v="PR.MA-2"/>
    <s v="A.15.2"/>
    <s v="n/a"/>
    <s v="n/a"/>
    <s v="Administrativas"/>
    <n v="0"/>
  </r>
  <r>
    <x v="0"/>
    <s v="DE.CM-6"/>
    <s v="A.15.2"/>
    <s v="n/a"/>
    <s v="n/a"/>
    <s v="Administrativas"/>
    <n v="0"/>
  </r>
</pivotCacheRecords>
</file>

<file path=xl/pivotCache/pivotCacheRecords2.xml><?xml version="1.0" encoding="utf-8"?>
<pivotCacheRecords xmlns="http://schemas.openxmlformats.org/spreadsheetml/2006/main" xmlns:r="http://schemas.openxmlformats.org/officeDocument/2006/relationships" count="189">
  <r>
    <n v="0"/>
    <x v="0"/>
  </r>
  <r>
    <n v="0"/>
    <x v="0"/>
  </r>
  <r>
    <n v="0"/>
    <x v="1"/>
  </r>
  <r>
    <n v="0"/>
    <x v="1"/>
  </r>
  <r>
    <n v="0"/>
    <x v="2"/>
  </r>
  <r>
    <n v="0"/>
    <x v="3"/>
  </r>
  <r>
    <n v="0"/>
    <x v="1"/>
  </r>
  <r>
    <n v="0"/>
    <x v="2"/>
  </r>
  <r>
    <n v="0"/>
    <x v="1"/>
  </r>
  <r>
    <n v="0"/>
    <x v="1"/>
  </r>
  <r>
    <n v="0"/>
    <x v="3"/>
  </r>
  <r>
    <n v="0"/>
    <x v="4"/>
  </r>
  <r>
    <n v="0"/>
    <x v="0"/>
  </r>
  <r>
    <n v="0"/>
    <x v="1"/>
  </r>
  <r>
    <n v="0"/>
    <x v="1"/>
  </r>
  <r>
    <n v="0"/>
    <x v="1"/>
  </r>
  <r>
    <n v="0"/>
    <x v="4"/>
  </r>
  <r>
    <n v="0"/>
    <x v="4"/>
  </r>
  <r>
    <n v="0"/>
    <x v="4"/>
  </r>
  <r>
    <n v="0"/>
    <x v="4"/>
  </r>
  <r>
    <n v="0"/>
    <x v="0"/>
  </r>
  <r>
    <n v="0"/>
    <x v="2"/>
  </r>
  <r>
    <n v="0"/>
    <x v="4"/>
  </r>
  <r>
    <n v="0"/>
    <x v="4"/>
  </r>
  <r>
    <n v="0"/>
    <x v="2"/>
  </r>
  <r>
    <n v="0"/>
    <x v="2"/>
  </r>
  <r>
    <n v="0"/>
    <x v="1"/>
  </r>
  <r>
    <n v="0"/>
    <x v="4"/>
  </r>
  <r>
    <n v="0"/>
    <x v="4"/>
  </r>
  <r>
    <n v="0"/>
    <x v="4"/>
  </r>
  <r>
    <n v="0"/>
    <x v="4"/>
  </r>
  <r>
    <n v="0"/>
    <x v="4"/>
  </r>
  <r>
    <n v="0"/>
    <x v="1"/>
  </r>
  <r>
    <n v="0"/>
    <x v="4"/>
  </r>
  <r>
    <n v="0"/>
    <x v="4"/>
  </r>
  <r>
    <n v="0"/>
    <x v="4"/>
  </r>
  <r>
    <n v="0"/>
    <x v="4"/>
  </r>
  <r>
    <n v="0"/>
    <x v="4"/>
  </r>
  <r>
    <n v="0"/>
    <x v="4"/>
  </r>
  <r>
    <n v="0"/>
    <x v="4"/>
  </r>
  <r>
    <n v="0"/>
    <x v="1"/>
  </r>
  <r>
    <n v="0"/>
    <x v="1"/>
  </r>
  <r>
    <n v="0"/>
    <x v="1"/>
  </r>
  <r>
    <n v="0"/>
    <x v="1"/>
  </r>
  <r>
    <n v="0"/>
    <x v="1"/>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1"/>
  </r>
  <r>
    <n v="0"/>
    <x v="4"/>
  </r>
  <r>
    <n v="0"/>
    <x v="4"/>
  </r>
  <r>
    <n v="0"/>
    <x v="4"/>
  </r>
  <r>
    <n v="0"/>
    <x v="4"/>
  </r>
  <r>
    <n v="0"/>
    <x v="1"/>
  </r>
  <r>
    <n v="0"/>
    <x v="4"/>
  </r>
  <r>
    <n v="0"/>
    <x v="1"/>
  </r>
  <r>
    <n v="0"/>
    <x v="4"/>
  </r>
  <r>
    <n v="0"/>
    <x v="4"/>
  </r>
  <r>
    <n v="0"/>
    <x v="4"/>
  </r>
  <r>
    <n v="0"/>
    <x v="4"/>
  </r>
  <r>
    <n v="0"/>
    <x v="4"/>
  </r>
  <r>
    <n v="0"/>
    <x v="1"/>
  </r>
  <r>
    <n v="0"/>
    <x v="4"/>
  </r>
  <r>
    <n v="0"/>
    <x v="4"/>
  </r>
  <r>
    <n v="0"/>
    <x v="4"/>
  </r>
  <r>
    <n v="0"/>
    <x v="4"/>
  </r>
  <r>
    <n v="0"/>
    <x v="4"/>
  </r>
  <r>
    <n v="0"/>
    <x v="1"/>
  </r>
  <r>
    <n v="0"/>
    <x v="4"/>
  </r>
  <r>
    <n v="0"/>
    <x v="4"/>
  </r>
  <r>
    <n v="0"/>
    <x v="0"/>
  </r>
  <r>
    <n v="0"/>
    <x v="2"/>
  </r>
  <r>
    <n v="0"/>
    <x v="4"/>
  </r>
  <r>
    <n v="0"/>
    <x v="4"/>
  </r>
  <r>
    <n v="0"/>
    <x v="4"/>
  </r>
  <r>
    <n v="0"/>
    <x v="0"/>
  </r>
  <r>
    <n v="0"/>
    <x v="2"/>
  </r>
  <r>
    <n v="0"/>
    <x v="4"/>
  </r>
  <r>
    <n v="0"/>
    <x v="4"/>
  </r>
  <r>
    <n v="0"/>
    <x v="2"/>
  </r>
  <r>
    <n v="0"/>
    <x v="4"/>
  </r>
  <r>
    <n v="0"/>
    <x v="4"/>
  </r>
  <r>
    <n v="0"/>
    <x v="4"/>
  </r>
  <r>
    <n v="0"/>
    <x v="4"/>
  </r>
  <r>
    <n v="0"/>
    <x v="0"/>
  </r>
  <r>
    <n v="0"/>
    <x v="1"/>
  </r>
  <r>
    <n v="0"/>
    <x v="1"/>
  </r>
  <r>
    <n v="0"/>
    <x v="4"/>
  </r>
  <r>
    <n v="0"/>
    <x v="0"/>
  </r>
  <r>
    <n v="0"/>
    <x v="2"/>
  </r>
  <r>
    <n v="0"/>
    <x v="4"/>
  </r>
  <r>
    <n v="0"/>
    <x v="4"/>
  </r>
  <r>
    <n v="0"/>
    <x v="4"/>
  </r>
  <r>
    <n v="0"/>
    <x v="4"/>
  </r>
  <r>
    <n v="0"/>
    <x v="4"/>
  </r>
  <r>
    <n v="0"/>
    <x v="4"/>
  </r>
  <r>
    <n v="0"/>
    <x v="4"/>
  </r>
  <r>
    <n v="0"/>
    <x v="4"/>
  </r>
  <r>
    <n v="0"/>
    <x v="1"/>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0"/>
  </r>
  <r>
    <n v="0"/>
    <x v="0"/>
  </r>
  <r>
    <n v="0"/>
    <x v="4"/>
  </r>
  <r>
    <n v="0"/>
    <x v="0"/>
  </r>
  <r>
    <n v="0"/>
    <x v="2"/>
  </r>
  <r>
    <n v="0"/>
    <x v="0"/>
  </r>
  <r>
    <n v="0"/>
    <x v="2"/>
  </r>
  <r>
    <n v="0"/>
    <x v="0"/>
  </r>
  <r>
    <n v="0"/>
    <x v="2"/>
  </r>
  <r>
    <n v="0"/>
    <x v="2"/>
  </r>
  <r>
    <n v="0"/>
    <x v="2"/>
  </r>
  <r>
    <n v="0"/>
    <x v="2"/>
  </r>
  <r>
    <n v="0"/>
    <x v="3"/>
  </r>
  <r>
    <n v="0"/>
    <x v="0"/>
  </r>
  <r>
    <n v="0"/>
    <x v="2"/>
  </r>
  <r>
    <n v="0"/>
    <x v="2"/>
  </r>
  <r>
    <n v="0"/>
    <x v="2"/>
  </r>
  <r>
    <n v="0"/>
    <x v="1"/>
  </r>
  <r>
    <n v="0"/>
    <x v="4"/>
  </r>
  <r>
    <n v="0"/>
    <x v="1"/>
  </r>
  <r>
    <n v="0"/>
    <x v="4"/>
  </r>
  <r>
    <n v="0"/>
    <x v="4"/>
  </r>
  <r>
    <n v="0"/>
    <x v="4"/>
  </r>
  <r>
    <n v="0"/>
    <x v="4"/>
  </r>
  <r>
    <n v="0"/>
    <x v="4"/>
  </r>
  <r>
    <n v="0"/>
    <x v="1"/>
  </r>
  <r>
    <n v="0"/>
    <x v="1"/>
  </r>
  <r>
    <n v="0"/>
    <x v="4"/>
  </r>
  <r>
    <n v="0"/>
    <x v="0"/>
  </r>
  <r>
    <n v="0"/>
    <x v="4"/>
  </r>
  <r>
    <n v="0"/>
    <x v="1"/>
  </r>
  <r>
    <n v="0"/>
    <x v="1"/>
  </r>
  <r>
    <n v="0"/>
    <x v="1"/>
  </r>
  <r>
    <n v="0"/>
    <x v="4"/>
  </r>
  <r>
    <n v="0"/>
    <x v="4"/>
  </r>
  <r>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11" rowHeaderCaption="FUNCION CIBERSEGURIDAD">
  <location ref="B71:B77" firstHeaderRow="1" firstDataRow="1" firstDataCol="1"/>
  <pivotFields count="7">
    <pivotField axis="axisRow" showAll="0">
      <items count="6">
        <item x="0"/>
        <item x="1"/>
        <item x="4"/>
        <item x="3"/>
        <item x="2"/>
        <item t="default"/>
      </items>
    </pivotField>
    <pivotField showAll="0"/>
    <pivotField showAll="0"/>
    <pivotField showAll="0"/>
    <pivotField showAll="0"/>
    <pivotField showAll="0"/>
    <pivotField showAll="0"/>
  </pivotFields>
  <rowFields count="1">
    <field x="0"/>
  </rowFields>
  <rowItems count="6">
    <i>
      <x/>
    </i>
    <i>
      <x v="1"/>
    </i>
    <i>
      <x v="2"/>
    </i>
    <i>
      <x v="3"/>
    </i>
    <i>
      <x v="4"/>
    </i>
    <i t="grand">
      <x/>
    </i>
  </rowItems>
  <colItems count="1">
    <i/>
  </colItems>
  <formats count="20">
    <format dxfId="27">
      <pivotArea field="0" type="button" dataOnly="0" labelOnly="1" outline="0" axis="axisRow" fieldPosition="0"/>
    </format>
    <format dxfId="26">
      <pivotArea dataOnly="0" labelOnly="1" outline="0" axis="axisValues" fieldPosition="0"/>
    </format>
    <format dxfId="25">
      <pivotArea field="0" type="button" dataOnly="0" labelOnly="1" outline="0" axis="axisRow" fieldPosition="0"/>
    </format>
    <format dxfId="24">
      <pivotArea dataOnly="0" labelOnly="1" outline="0" axis="axisValues" fieldPosition="0"/>
    </format>
    <format dxfId="23">
      <pivotArea field="0" type="button" dataOnly="0" labelOnly="1" outline="0" axis="axisRow" fieldPosition="0"/>
    </format>
    <format dxfId="22">
      <pivotArea dataOnly="0" labelOnly="1" outline="0" axis="axisValues" fieldPosition="0"/>
    </format>
    <format dxfId="21">
      <pivotArea field="0" type="button" dataOnly="0" labelOnly="1" outline="0" axis="axisRow" fieldPosition="0"/>
    </format>
    <format dxfId="20">
      <pivotArea dataOnly="0" labelOnly="1" outline="0" axis="axisValues" fieldPosition="0"/>
    </format>
    <format dxfId="19">
      <pivotArea grandRow="1" outline="0" collapsedLevelsAreSubtotals="1" fieldPosition="0"/>
    </format>
    <format dxfId="18">
      <pivotArea dataOnly="0" labelOnly="1" grandRow="1" outline="0" fieldPosition="0"/>
    </format>
    <format dxfId="17">
      <pivotArea grandRow="1" outline="0" collapsedLevelsAreSubtotals="1" fieldPosition="0"/>
    </format>
    <format dxfId="16">
      <pivotArea dataOnly="0" labelOnly="1" grandRow="1" outline="0" fieldPosition="0"/>
    </format>
    <format dxfId="15">
      <pivotArea grandRow="1" outline="0" collapsedLevelsAreSubtotals="1" fieldPosition="0"/>
    </format>
    <format dxfId="14">
      <pivotArea dataOnly="0" labelOnly="1" grandRow="1" outline="0" fieldPosition="0"/>
    </format>
    <format dxfId="13">
      <pivotArea type="all" dataOnly="0" outline="0" fieldPosition="0"/>
    </format>
    <format dxfId="12">
      <pivotArea outline="0" collapsedLevelsAreSubtotals="1" fieldPosition="0"/>
    </format>
    <format dxfId="11">
      <pivotArea field="0" type="button" dataOnly="0" labelOnly="1" outline="0" axis="axisRow" fieldPosition="0"/>
    </format>
    <format dxfId="10">
      <pivotArea dataOnly="0" labelOnly="1" outline="0" axis="axisValues" fieldPosition="0"/>
    </format>
    <format dxfId="9">
      <pivotArea dataOnly="0" labelOnly="1" fieldPosition="0">
        <references count="1">
          <reference field="0" count="0"/>
        </references>
      </pivotArea>
    </format>
    <format dxfId="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1" applyNumberFormats="0" applyBorderFormats="0" applyFontFormats="0" applyPatternFormats="0" applyAlignmentFormats="0" applyWidthHeightFormats="1" dataCaption="Valores" updatedVersion="6" minRefreshableVersion="3" useAutoFormatting="1" rowGrandTotals="0" colGrandTotals="0" itemPrintTitles="1" createdVersion="5" indent="0" outline="1" outlineData="1" multipleFieldFilters="0" chartFormat="48">
  <location ref="B94:C99" firstHeaderRow="1" firstDataRow="1" firstDataCol="1"/>
  <pivotFields count="2">
    <pivotField dataField="1" showAll="0"/>
    <pivotField axis="axisRow" showAll="0">
      <items count="6">
        <item x="1"/>
        <item x="0"/>
        <item x="2"/>
        <item x="3"/>
        <item x="4"/>
        <item t="default"/>
      </items>
    </pivotField>
  </pivotFields>
  <rowFields count="1">
    <field x="1"/>
  </rowFields>
  <rowItems count="5">
    <i>
      <x/>
    </i>
    <i>
      <x v="1"/>
    </i>
    <i>
      <x v="2"/>
    </i>
    <i>
      <x v="3"/>
    </i>
    <i>
      <x v="4"/>
    </i>
  </rowItems>
  <colItems count="1">
    <i/>
  </colItems>
  <dataFields count="1">
    <dataField name="CALIFICACIÓN ENTIDAD" fld="0" subtotal="average" baseField="1" baseItem="0" numFmtId="1"/>
  </dataFields>
  <formats count="18">
    <format dxfId="45">
      <pivotArea outline="0" collapsedLevelsAreSubtotals="1" fieldPosition="0">
        <references count="1">
          <reference field="4294967294" count="1" selected="0">
            <x v="0"/>
          </reference>
        </references>
      </pivotArea>
    </format>
    <format dxfId="44">
      <pivotArea outline="0" collapsedLevelsAreSubtotals="1" fieldPosition="0"/>
    </format>
    <format dxfId="43">
      <pivotArea dataOnly="0" labelOnly="1" fieldPosition="0">
        <references count="1">
          <reference field="1" count="0"/>
        </references>
      </pivotArea>
    </format>
    <format dxfId="42">
      <pivotArea outline="0" collapsedLevelsAreSubtotals="1" fieldPosition="0"/>
    </format>
    <format dxfId="41">
      <pivotArea dataOnly="0" labelOnly="1" fieldPosition="0">
        <references count="1">
          <reference field="1" count="0"/>
        </references>
      </pivotArea>
    </format>
    <format dxfId="40">
      <pivotArea field="1" type="button" dataOnly="0" labelOnly="1" outline="0" axis="axisRow" fieldPosition="0"/>
    </format>
    <format dxfId="39">
      <pivotArea dataOnly="0" labelOnly="1" outline="0" fieldPosition="0">
        <references count="1">
          <reference field="4294967294" count="1">
            <x v="0"/>
          </reference>
        </references>
      </pivotArea>
    </format>
    <format dxfId="38">
      <pivotArea outline="0" collapsedLevelsAreSubtotals="1" fieldPosition="0"/>
    </format>
    <format dxfId="37">
      <pivotArea dataOnly="0" labelOnly="1" fieldPosition="0">
        <references count="1">
          <reference field="1" count="0"/>
        </references>
      </pivotArea>
    </format>
    <format dxfId="36">
      <pivotArea field="1" type="button" dataOnly="0" labelOnly="1" outline="0" axis="axisRow" fieldPosition="0"/>
    </format>
    <format dxfId="35">
      <pivotArea dataOnly="0" labelOnly="1" outline="0" fieldPosition="0">
        <references count="1">
          <reference field="4294967294" count="1">
            <x v="0"/>
          </reference>
        </references>
      </pivotArea>
    </format>
    <format dxfId="34">
      <pivotArea field="1" type="button" dataOnly="0" labelOnly="1" outline="0" axis="axisRow" fieldPosition="0"/>
    </format>
    <format dxfId="33">
      <pivotArea dataOnly="0" labelOnly="1" outline="0" fieldPosition="0">
        <references count="1">
          <reference field="4294967294" count="1">
            <x v="0"/>
          </reference>
        </references>
      </pivotArea>
    </format>
    <format dxfId="32">
      <pivotArea field="1" type="button" dataOnly="0" labelOnly="1" outline="0" axis="axisRow" fieldPosition="0"/>
    </format>
    <format dxfId="31">
      <pivotArea dataOnly="0" labelOnly="1" outline="0" fieldPosition="0">
        <references count="1">
          <reference field="4294967294" count="1">
            <x v="0"/>
          </reference>
        </references>
      </pivotArea>
    </format>
    <format dxfId="30">
      <pivotArea field="1" type="button" dataOnly="0" labelOnly="1" outline="0" axis="axisRow" fieldPosition="0"/>
    </format>
    <format dxfId="29">
      <pivotArea dataOnly="0" labelOnly="1" outline="0" fieldPosition="0">
        <references count="1">
          <reference field="4294967294" count="1">
            <x v="0"/>
          </reference>
        </references>
      </pivotArea>
    </format>
    <format dxfId="28">
      <pivotArea dataOnly="0" labelOnly="1" outline="0" fieldPosition="0">
        <references count="1">
          <reference field="4294967294" count="1">
            <x v="0"/>
          </reference>
        </references>
      </pivotArea>
    </format>
  </formats>
  <chartFormats count="1">
    <chartFormat chart="1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B3:D10" totalsRowShown="0" headerRowDxfId="7" dataDxfId="5" headerRowBorderDxfId="6" tableBorderDxfId="4" totalsRowBorderDxfId="3">
  <autoFilter ref="B3:D10" xr:uid="{00000000-0009-0000-0100-000001000000}"/>
  <tableColumns count="3">
    <tableColumn id="1" xr3:uid="{00000000-0010-0000-0000-000001000000}" name="Descripción" dataDxfId="2"/>
    <tableColumn id="2" xr3:uid="{00000000-0010-0000-0000-000002000000}" name="Calificación" dataDxfId="1"/>
    <tableColumn id="3" xr3:uid="{00000000-0010-0000-0000-000003000000}" name="Criterio" data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isolucion.inpec.gov.co/Isolucion4Inpec/Administracion/frmFrameSet.aspx?Ruta=fi9CYW5jb0Nvbm9jaW1pZW50bzRJTlBFQy9jL2M5ZjNmM2ViMjgzMTQ5YjdiZTllZGE3ZWVlZGQ1MzViL2M5ZjNmM2ViMjgzMTQ5YjdiZTllZGE3ZWVlZGQ1MzViLmFzcD9kZWJ1Zz15ZXMmSURBUlRJQ1VMTz0xMzY2Ng==" TargetMode="External"/><Relationship Id="rId13" Type="http://schemas.openxmlformats.org/officeDocument/2006/relationships/hyperlink" Target="http://isolucion.inpec.gov.co/Isolucion4Inpec/Documentacion/frmArticuloMenu.aspx?DocumentCreationType=" TargetMode="External"/><Relationship Id="rId18" Type="http://schemas.openxmlformats.org/officeDocument/2006/relationships/hyperlink" Target="http://isolucion.inpec.gov.co/Isolucion4Inpec/Documentacion/frmArticuloMenu.aspx?DocumentCreationType=" TargetMode="External"/><Relationship Id="rId3" Type="http://schemas.openxmlformats.org/officeDocument/2006/relationships/hyperlink" Target="https://inpec.gov.co/web/guest/institucion/quienes-somos/mision-y-vision?inheritRedirect=true" TargetMode="External"/><Relationship Id="rId21" Type="http://schemas.openxmlformats.org/officeDocument/2006/relationships/hyperlink" Target="http://isolucion.inpec.gov.co/Isolucion4Inpec/PaginaLogin.aspx" TargetMode="External"/><Relationship Id="rId7" Type="http://schemas.openxmlformats.org/officeDocument/2006/relationships/hyperlink" Target="http://isolucion.inpec.gov.co/Isolucion4Inpec/Administracion/frmFrameSet.aspx?Ruta=fi9CYW5jb0Nvbm9jaW1pZW50bzRJTlBFQy81LzU4ZmM5Y2Q0YzI4YTQ4OWVhYjA4NjIxNzM4YTZkMDdiLzU4ZmM5Y2Q0YzI4YTQ4OWVhYjA4NjIxNzM4YTZkMDdiLmFzcD9kZWJ1Zz15ZXMmSURBUlRJQ1VMTz0xNTIwMQ==" TargetMode="External"/><Relationship Id="rId12" Type="http://schemas.openxmlformats.org/officeDocument/2006/relationships/hyperlink" Target="http://isolucion.inpec.gov.co/Isolucion4Inpec/Administracion/frmFrameSet.aspx?Ruta=fi9CYW5jb0Nvbm9jaW1pZW50bzRJTlBFQy8xLzE1MmEwOGQyMjU3NDQ3ZjZhZmQyZWI3MGJhMWFlZDQ5LzE1MmEwOGQyMjU3NDQ3ZjZhZmQyZWI3MGJhMWFlZDQ5LmFzcD9kZWJ1Zz15ZXMmSURBUlRJQ1VMTz0xMTc0Mg==" TargetMode="External"/><Relationship Id="rId17" Type="http://schemas.openxmlformats.org/officeDocument/2006/relationships/hyperlink" Target="https://inpec.gov.co/web/guest/institucion/normativa/normograma-institucional?inheritRedirect=true" TargetMode="External"/><Relationship Id="rId25" Type="http://schemas.openxmlformats.org/officeDocument/2006/relationships/comments" Target="../comments1.xml"/><Relationship Id="rId2" Type="http://schemas.openxmlformats.org/officeDocument/2006/relationships/hyperlink" Target="http://inpec.gov.co/web/guest/institucion/organizacion/estructura-organica" TargetMode="External"/><Relationship Id="rId16" Type="http://schemas.openxmlformats.org/officeDocument/2006/relationships/hyperlink" Target="http://isolucion.inpec.gov.co/Isolucion4Inpec/Administracion/frmFrameSet.aspx?Ruta=fi9CYW5jb0Nvbm9jaW1pZW50bzRJTlBFQy8xLzE0ZmI2Nzg0Yjc2ZTQ5MDhiMjVkMmNkYmEzZTY3M2FmLzE0ZmI2Nzg0Yjc2ZTQ5MDhiMjVkMmNkYmEzZTY3M2FmLmFzcD9kZWJ1Zz15ZXMmSURBUlRJQ1VMTz0xMTUyNw==" TargetMode="External"/><Relationship Id="rId20" Type="http://schemas.openxmlformats.org/officeDocument/2006/relationships/hyperlink" Target="http://isolucion.inpec.gov.co/Isolucion4Inpec/Documentacion/frmArticuloMenu.aspx?DocumentCreationType=" TargetMode="External"/><Relationship Id="rId1" Type="http://schemas.openxmlformats.org/officeDocument/2006/relationships/hyperlink" Target="http://isolucion.inpec.gov.co/Isolucion4Inpec/Administracion/frmFrameSet.aspx?Ruta=Li4vRnJhbWVTZXRBcnRpY3Vsby5hc3A/UGFnaW5hPUJhbmNvQ29ub2NpbWllbnRvNElOUEVDL0YvRkRDOTA3RjYtQUQxQS00OUVGLUJDM0QtQTg5NUIwNDI3Njc1L0ZEQzkwN0Y2LUFEMUEtNDlFRi1CQzNELUE4OTVCMDQyNzY3" TargetMode="External"/><Relationship Id="rId6" Type="http://schemas.openxmlformats.org/officeDocument/2006/relationships/hyperlink" Target="http://isolucion.inpec.gov.co/Isolucion4Inpec/Administracion/frmFrameSet.aspx?Ruta=fi9CYW5jb0Nvbm9jaW1pZW50bzRJTlBFQy9jL2M5ZjNmM2ViMjgzMTQ5YjdiZTllZGE3ZWVlZGQ1MzViL2M5ZjNmM2ViMjgzMTQ5YjdiZTllZGE3ZWVlZGQ1MzViLmFzcD9kZWJ1Zz15ZXMmSURBUlRJQ1VMTz0xMzY2Ng==" TargetMode="External"/><Relationship Id="rId11" Type="http://schemas.openxmlformats.org/officeDocument/2006/relationships/hyperlink" Target="http://isolucion.inpec.gov.co/Isolucion4Inpec/Administracion/frmFrameSet.aspx?Ruta=fi9CYW5jb0Nvbm9jaW1pZW50bzRJTlBFQy8xLzEwMzU4NzdiYmIwNzRkMmViMTExNDdmMGNhNWY4ZDExLzEwMzU4NzdiYmIwNzRkMmViMTExNDdmMGNhNWY4ZDExLmFzcD9kZWJ1Zz15ZXMmSURBUlRJQ1VMTz05MTU2" TargetMode="External"/><Relationship Id="rId24" Type="http://schemas.openxmlformats.org/officeDocument/2006/relationships/vmlDrawing" Target="../drawings/vmlDrawing1.vml"/><Relationship Id="rId5" Type="http://schemas.openxmlformats.org/officeDocument/2006/relationships/hyperlink" Target="http://inpec.gov.co/web/guest/institucion/organizacion/estructura-organica" TargetMode="External"/><Relationship Id="rId15" Type="http://schemas.openxmlformats.org/officeDocument/2006/relationships/hyperlink" Target="http://isolucion.inpec.gov.co/Isolucion4Inpec/Administracion/frmFrameSet.aspx?Ruta=fi9CYW5jb0Nvbm9jaW1pZW50bzRJTlBFQy8xLzE0NTM0OTQzMDc1MTQ1ZGM4YmM5NTQwNGY2NTk3NjgwLzE0NTM0OTQzMDc1MTQ1ZGM4YmM5NTQwNGY2NTk3NjgwLmFzcD9kZWJ1Zz15ZXMmSURBUlRJQ1VMTz0xNTk4Ng==" TargetMode="External"/><Relationship Id="rId23" Type="http://schemas.openxmlformats.org/officeDocument/2006/relationships/drawing" Target="../drawings/drawing2.xml"/><Relationship Id="rId10" Type="http://schemas.openxmlformats.org/officeDocument/2006/relationships/hyperlink" Target="http://isolucion.inpec.gov.co/Isolucion4Inpec/Administracion/frmFrameSet.aspx?Ruta=fi9CYW5jb0Nvbm9jaW1pZW50bzRJTlBFQy8xLzEwMzU4NzdiYmIwNzRkMmViMTExNDdmMGNhNWY4ZDExLzEwMzU4NzdiYmIwNzRkMmViMTExNDdmMGNhNWY4ZDExLmFzcD9kZWJ1Zz15ZXMmSURBUlRJQ1VMTz05MTU2" TargetMode="External"/><Relationship Id="rId19" Type="http://schemas.openxmlformats.org/officeDocument/2006/relationships/hyperlink" Target="http://isolucion.inpec.gov.co/Isolucion4Inpec/Documentacion/frmArticuloMenu.aspx?DocumentCreationType=" TargetMode="External"/><Relationship Id="rId4" Type="http://schemas.openxmlformats.org/officeDocument/2006/relationships/hyperlink" Target="http://isolucion.inpec.gov.co/Isolucion4Inpec/Administracion/frmFrameSet.aspx?Ruta=Li4vRnJhbWVTZXRBcnRpY3Vsby5hc3A/UGFnaW5hPUJhbmNvQ29ub2NpbWllbnRvNElOUEVDL0YvRkRDOTA3RjYtQUQxQS00OUVGLUJDM0QtQTg5NUIwNDI3Njc1L0ZEQzkwN0Y2LUFEMUEtNDlFRi1CQzNELUE4OTVCMDQyNzY3" TargetMode="External"/><Relationship Id="rId9" Type="http://schemas.openxmlformats.org/officeDocument/2006/relationships/hyperlink" Target="http://isolucion.inpec.gov.co/Isolucion4Inpec/Administracion/frmFrameSet.aspx?Ruta=fi9CYW5jb0Nvbm9jaW1pZW50bzRJTlBFQy8wLzA1QUZGOEJELThDMTktNDYxNC05QjUwLUY2MUFBQUJDMjU5NC8wNUFGRjhCRC04QzE5LTQ2MTQtOUI1MC1GNjFBQUFCQzI1OTQuYXNwP2RlYnVnPXllcyZJREFSVElDVUxPPTQx" TargetMode="External"/><Relationship Id="rId14" Type="http://schemas.openxmlformats.org/officeDocument/2006/relationships/hyperlink" Target="http://isolucion.inpec.gov.co/Isolucion4Inpec/Documentacion/frmArticuloMenu.aspx?DocumentCreationType=" TargetMode="External"/><Relationship Id="rId22"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
  <sheetViews>
    <sheetView tabSelected="1" topLeftCell="B1" zoomScaleNormal="100" workbookViewId="0">
      <selection activeCell="P25" sqref="P25"/>
    </sheetView>
  </sheetViews>
  <sheetFormatPr baseColWidth="10" defaultRowHeight="15" x14ac:dyDescent="0.25"/>
  <cols>
    <col min="2" max="2" width="17" customWidth="1"/>
    <col min="3" max="3" width="22" customWidth="1"/>
    <col min="4" max="4" width="15.7109375" customWidth="1"/>
    <col min="5" max="5" width="16.85546875" customWidth="1"/>
    <col min="6" max="6" width="13.5703125" bestFit="1" customWidth="1"/>
    <col min="8" max="8" width="16.42578125" customWidth="1"/>
    <col min="14" max="14" width="18" customWidth="1"/>
    <col min="15" max="15" width="22.85546875" customWidth="1"/>
    <col min="16" max="16" width="20.140625" customWidth="1"/>
  </cols>
  <sheetData>
    <row r="1" spans="2:16" ht="15.75" thickBot="1" x14ac:dyDescent="0.3">
      <c r="C1" s="1"/>
      <c r="M1" s="2"/>
      <c r="N1" s="3"/>
      <c r="O1" s="3"/>
      <c r="P1" s="2"/>
    </row>
    <row r="2" spans="2:16" x14ac:dyDescent="0.25">
      <c r="B2" s="449"/>
      <c r="C2" s="455"/>
      <c r="D2" s="400" t="s">
        <v>0</v>
      </c>
      <c r="E2" s="400"/>
      <c r="F2" s="400"/>
      <c r="G2" s="400"/>
      <c r="H2" s="400"/>
      <c r="I2" s="400"/>
      <c r="J2" s="400"/>
      <c r="K2" s="400"/>
      <c r="L2" s="400"/>
      <c r="M2" s="401"/>
      <c r="N2" s="449"/>
      <c r="O2" s="450"/>
    </row>
    <row r="3" spans="2:16" x14ac:dyDescent="0.25">
      <c r="B3" s="451"/>
      <c r="C3" s="456"/>
      <c r="D3" s="402"/>
      <c r="E3" s="402"/>
      <c r="F3" s="402"/>
      <c r="G3" s="402"/>
      <c r="H3" s="402"/>
      <c r="I3" s="402"/>
      <c r="J3" s="402"/>
      <c r="K3" s="402"/>
      <c r="L3" s="402"/>
      <c r="M3" s="403"/>
      <c r="N3" s="451"/>
      <c r="O3" s="452"/>
    </row>
    <row r="4" spans="2:16" x14ac:dyDescent="0.25">
      <c r="B4" s="451"/>
      <c r="C4" s="456"/>
      <c r="D4" s="402"/>
      <c r="E4" s="402"/>
      <c r="F4" s="402"/>
      <c r="G4" s="402"/>
      <c r="H4" s="402"/>
      <c r="I4" s="402"/>
      <c r="J4" s="402"/>
      <c r="K4" s="402"/>
      <c r="L4" s="402"/>
      <c r="M4" s="403"/>
      <c r="N4" s="451"/>
      <c r="O4" s="452"/>
    </row>
    <row r="5" spans="2:16" x14ac:dyDescent="0.25">
      <c r="B5" s="451"/>
      <c r="C5" s="456"/>
      <c r="D5" s="402"/>
      <c r="E5" s="402"/>
      <c r="F5" s="402"/>
      <c r="G5" s="402"/>
      <c r="H5" s="402"/>
      <c r="I5" s="402"/>
      <c r="J5" s="402"/>
      <c r="K5" s="402"/>
      <c r="L5" s="402"/>
      <c r="M5" s="403"/>
      <c r="N5" s="451"/>
      <c r="O5" s="452"/>
    </row>
    <row r="6" spans="2:16" x14ac:dyDescent="0.25">
      <c r="B6" s="451"/>
      <c r="C6" s="456"/>
      <c r="D6" s="402"/>
      <c r="E6" s="402"/>
      <c r="F6" s="402"/>
      <c r="G6" s="402"/>
      <c r="H6" s="402"/>
      <c r="I6" s="402"/>
      <c r="J6" s="402"/>
      <c r="K6" s="402"/>
      <c r="L6" s="402"/>
      <c r="M6" s="403"/>
      <c r="N6" s="451"/>
      <c r="O6" s="452"/>
    </row>
    <row r="7" spans="2:16" x14ac:dyDescent="0.25">
      <c r="B7" s="451"/>
      <c r="C7" s="456"/>
      <c r="D7" s="402"/>
      <c r="E7" s="402"/>
      <c r="F7" s="402"/>
      <c r="G7" s="402"/>
      <c r="H7" s="402"/>
      <c r="I7" s="402"/>
      <c r="J7" s="402"/>
      <c r="K7" s="402"/>
      <c r="L7" s="402"/>
      <c r="M7" s="403"/>
      <c r="N7" s="451"/>
      <c r="O7" s="452"/>
    </row>
    <row r="8" spans="2:16" x14ac:dyDescent="0.25">
      <c r="B8" s="451"/>
      <c r="C8" s="456"/>
      <c r="D8" s="402"/>
      <c r="E8" s="402"/>
      <c r="F8" s="402"/>
      <c r="G8" s="402"/>
      <c r="H8" s="402"/>
      <c r="I8" s="402"/>
      <c r="J8" s="402"/>
      <c r="K8" s="402"/>
      <c r="L8" s="402"/>
      <c r="M8" s="403"/>
      <c r="N8" s="451"/>
      <c r="O8" s="452"/>
    </row>
    <row r="9" spans="2:16" x14ac:dyDescent="0.25">
      <c r="B9" s="453"/>
      <c r="C9" s="457"/>
      <c r="D9" s="402"/>
      <c r="E9" s="402"/>
      <c r="F9" s="402"/>
      <c r="G9" s="402"/>
      <c r="H9" s="402"/>
      <c r="I9" s="402"/>
      <c r="J9" s="402"/>
      <c r="K9" s="402"/>
      <c r="L9" s="402"/>
      <c r="M9" s="403"/>
      <c r="N9" s="453"/>
      <c r="O9" s="454"/>
    </row>
    <row r="10" spans="2:16" ht="18.75" x14ac:dyDescent="0.25">
      <c r="B10" s="379" t="s">
        <v>1</v>
      </c>
      <c r="C10" s="380"/>
      <c r="D10" s="404" t="s">
        <v>1411</v>
      </c>
      <c r="E10" s="404"/>
      <c r="F10" s="404"/>
      <c r="G10" s="404"/>
      <c r="H10" s="404"/>
      <c r="I10" s="404"/>
      <c r="J10" s="404"/>
      <c r="K10" s="404"/>
      <c r="L10" s="404"/>
      <c r="M10" s="404"/>
      <c r="N10" s="404"/>
      <c r="O10" s="405"/>
    </row>
    <row r="11" spans="2:16" ht="18.75" x14ac:dyDescent="0.25">
      <c r="B11" s="379" t="s">
        <v>2</v>
      </c>
      <c r="C11" s="380"/>
      <c r="D11" s="406">
        <v>45594</v>
      </c>
      <c r="E11" s="407"/>
      <c r="F11" s="407"/>
      <c r="G11" s="407"/>
      <c r="H11" s="407"/>
      <c r="I11" s="407"/>
      <c r="J11" s="407"/>
      <c r="K11" s="407"/>
      <c r="L11" s="407"/>
      <c r="M11" s="407"/>
      <c r="N11" s="407"/>
      <c r="O11" s="408"/>
    </row>
    <row r="12" spans="2:16" ht="18.75" x14ac:dyDescent="0.25">
      <c r="B12" s="379" t="s">
        <v>3</v>
      </c>
      <c r="C12" s="380"/>
      <c r="D12" s="381" t="s">
        <v>1416</v>
      </c>
      <c r="E12" s="381"/>
      <c r="F12" s="381"/>
      <c r="G12" s="381"/>
      <c r="H12" s="381"/>
      <c r="I12" s="381"/>
      <c r="J12" s="381"/>
      <c r="K12" s="381"/>
      <c r="L12" s="381"/>
      <c r="M12" s="381"/>
      <c r="N12" s="381"/>
      <c r="O12" s="382"/>
    </row>
    <row r="13" spans="2:16" ht="19.5" thickBot="1" x14ac:dyDescent="0.3">
      <c r="B13" s="387" t="s">
        <v>4</v>
      </c>
      <c r="C13" s="388"/>
      <c r="D13" s="389" t="s">
        <v>1417</v>
      </c>
      <c r="E13" s="389"/>
      <c r="F13" s="389"/>
      <c r="G13" s="389"/>
      <c r="H13" s="389"/>
      <c r="I13" s="389"/>
      <c r="J13" s="389"/>
      <c r="K13" s="389"/>
      <c r="L13" s="389"/>
      <c r="M13" s="389"/>
      <c r="N13" s="389"/>
      <c r="O13" s="390"/>
    </row>
    <row r="14" spans="2:16" ht="15.75" thickBot="1" x14ac:dyDescent="0.3"/>
    <row r="15" spans="2:16" ht="21.75" thickBot="1" x14ac:dyDescent="0.4">
      <c r="B15" s="391" t="s">
        <v>5</v>
      </c>
      <c r="C15" s="392"/>
      <c r="D15" s="392"/>
      <c r="E15" s="392"/>
      <c r="F15" s="392"/>
      <c r="G15" s="392"/>
      <c r="H15" s="392"/>
      <c r="I15" s="392"/>
      <c r="J15" s="392"/>
      <c r="K15" s="392"/>
      <c r="L15" s="392"/>
      <c r="M15" s="392"/>
      <c r="N15" s="392"/>
      <c r="O15" s="393"/>
    </row>
    <row r="16" spans="2:16" ht="15.75" thickBot="1" x14ac:dyDescent="0.3"/>
    <row r="17" spans="2:8" ht="15.75" x14ac:dyDescent="0.25">
      <c r="B17" s="394" t="s">
        <v>6</v>
      </c>
      <c r="C17" s="396" t="s">
        <v>7</v>
      </c>
      <c r="D17" s="396"/>
      <c r="E17" s="396"/>
      <c r="F17" s="396"/>
      <c r="G17" s="397"/>
    </row>
    <row r="18" spans="2:8" ht="38.25" x14ac:dyDescent="0.25">
      <c r="B18" s="395"/>
      <c r="C18" s="398" t="s">
        <v>8</v>
      </c>
      <c r="D18" s="398"/>
      <c r="E18" s="398"/>
      <c r="F18" s="4" t="s">
        <v>9</v>
      </c>
      <c r="G18" s="5" t="s">
        <v>10</v>
      </c>
      <c r="H18" s="4" t="s">
        <v>11</v>
      </c>
    </row>
    <row r="19" spans="2:8" x14ac:dyDescent="0.25">
      <c r="B19" s="6" t="s">
        <v>12</v>
      </c>
      <c r="C19" s="399" t="str">
        <f>ADMINISTRATIVAS!D13</f>
        <v>POLITICAS DE SEGURIDAD DE LA INFORMACIÓN</v>
      </c>
      <c r="D19" s="399"/>
      <c r="E19" s="399"/>
      <c r="F19" s="7">
        <f>VLOOKUP(B19,ADMINISTRATIVAS!$F$12:$M$76,7,FALSE)</f>
        <v>100</v>
      </c>
      <c r="G19" s="8">
        <v>100</v>
      </c>
      <c r="H19" s="9" t="str">
        <f>IF(F19&lt;=1,"INEXISTENTE",IF(F19&lt;=20,"INICIAL",IF(F19&lt;=40,"REPETIBLE",IF(F19&lt;=60,"EFECTIVO",IF(F19&lt;=80,"GESTIONADO","OPTIMIZADO")))))</f>
        <v>OPTIMIZADO</v>
      </c>
    </row>
    <row r="20" spans="2:8" x14ac:dyDescent="0.25">
      <c r="B20" s="6" t="s">
        <v>13</v>
      </c>
      <c r="C20" s="399" t="str">
        <f>ADMINISTRATIVAS!D17</f>
        <v>ORGANIZACIÓN DE LA SEGURIDAD DE LA INFORMACIÓN</v>
      </c>
      <c r="D20" s="399"/>
      <c r="E20" s="399"/>
      <c r="F20" s="7">
        <f>VLOOKUP(B20,ADMINISTRATIVAS!$F$12:$M$76,7,FALSE)</f>
        <v>84</v>
      </c>
      <c r="G20" s="8">
        <v>100</v>
      </c>
      <c r="H20" s="9" t="str">
        <f t="shared" ref="H20:H33" si="0">IF(F20&lt;=1,"INEXISTENTE",IF(F20&lt;=20,"INICIAL",IF(F20&lt;=40,"REPETIBLE",IF(F20&lt;=60,"EFECTIVO",IF(F20&lt;=80,"GESTIONADO","OPTIMIZADO")))))</f>
        <v>OPTIMIZADO</v>
      </c>
    </row>
    <row r="21" spans="2:8" x14ac:dyDescent="0.25">
      <c r="B21" s="6" t="s">
        <v>14</v>
      </c>
      <c r="C21" s="399" t="str">
        <f>ADMINISTRATIVAS!D28</f>
        <v>SEGURIDAD DE LOS RECURSOS HUMANOS</v>
      </c>
      <c r="D21" s="399"/>
      <c r="E21" s="399"/>
      <c r="F21" s="7">
        <f>VLOOKUP(B21,ADMINISTRATIVAS!$F$12:$M$76,7,FALSE)</f>
        <v>90</v>
      </c>
      <c r="G21" s="8">
        <v>100</v>
      </c>
      <c r="H21" s="9" t="str">
        <f t="shared" si="0"/>
        <v>OPTIMIZADO</v>
      </c>
    </row>
    <row r="22" spans="2:8" x14ac:dyDescent="0.25">
      <c r="B22" s="6" t="s">
        <v>15</v>
      </c>
      <c r="C22" s="399" t="str">
        <f>ADMINISTRATIVAS!D39</f>
        <v>GESTIÓN DE ACTIVOS</v>
      </c>
      <c r="D22" s="399"/>
      <c r="E22" s="399"/>
      <c r="F22" s="7">
        <f>VLOOKUP(B22,ADMINISTRATIVAS!$F$12:$M$76,7,FALSE)</f>
        <v>87</v>
      </c>
      <c r="G22" s="8">
        <v>100</v>
      </c>
      <c r="H22" s="9" t="str">
        <f t="shared" si="0"/>
        <v>OPTIMIZADO</v>
      </c>
    </row>
    <row r="23" spans="2:8" x14ac:dyDescent="0.25">
      <c r="B23" s="6" t="s">
        <v>16</v>
      </c>
      <c r="C23" s="399" t="s">
        <v>17</v>
      </c>
      <c r="D23" s="399"/>
      <c r="E23" s="399"/>
      <c r="F23" s="7">
        <f>VLOOKUP(B23,TECNICAS!$E$12:$K$117,7,FALSE)</f>
        <v>78</v>
      </c>
      <c r="G23" s="8">
        <v>100</v>
      </c>
      <c r="H23" s="9" t="str">
        <f t="shared" si="0"/>
        <v>GESTIONADO</v>
      </c>
    </row>
    <row r="24" spans="2:8" x14ac:dyDescent="0.25">
      <c r="B24" s="6" t="s">
        <v>18</v>
      </c>
      <c r="C24" s="399" t="s">
        <v>19</v>
      </c>
      <c r="D24" s="399"/>
      <c r="E24" s="399"/>
      <c r="F24" s="7">
        <f>VLOOKUP(B24,TECNICAS!$E$12:$K$117,7,FALSE)</f>
        <v>70</v>
      </c>
      <c r="G24" s="8">
        <v>100</v>
      </c>
      <c r="H24" s="9" t="str">
        <f t="shared" si="0"/>
        <v>GESTIONADO</v>
      </c>
    </row>
    <row r="25" spans="2:8" x14ac:dyDescent="0.25">
      <c r="B25" s="6" t="s">
        <v>20</v>
      </c>
      <c r="C25" s="399" t="s">
        <v>21</v>
      </c>
      <c r="D25" s="399"/>
      <c r="E25" s="399"/>
      <c r="F25" s="7">
        <f>VLOOKUP(B25,TECNICAS!$E$12:$K$117,7,FALSE)</f>
        <v>79</v>
      </c>
      <c r="G25" s="8">
        <v>100</v>
      </c>
      <c r="H25" s="9" t="str">
        <f t="shared" si="0"/>
        <v>GESTIONADO</v>
      </c>
    </row>
    <row r="26" spans="2:8" x14ac:dyDescent="0.25">
      <c r="B26" s="6" t="s">
        <v>22</v>
      </c>
      <c r="C26" s="399" t="s">
        <v>23</v>
      </c>
      <c r="D26" s="399"/>
      <c r="E26" s="399"/>
      <c r="F26" s="7">
        <f>VLOOKUP(B26,TECNICAS!$E$12:$K$117,7,FALSE)</f>
        <v>59</v>
      </c>
      <c r="G26" s="8">
        <v>100</v>
      </c>
      <c r="H26" s="9" t="str">
        <f t="shared" si="0"/>
        <v>EFECTIVO</v>
      </c>
    </row>
    <row r="27" spans="2:8" x14ac:dyDescent="0.25">
      <c r="B27" s="6" t="s">
        <v>24</v>
      </c>
      <c r="C27" s="399" t="s">
        <v>25</v>
      </c>
      <c r="D27" s="399"/>
      <c r="E27" s="399"/>
      <c r="F27" s="7">
        <f>VLOOKUP(B27,TECNICAS!$E$12:$K$117,7,FALSE)</f>
        <v>85</v>
      </c>
      <c r="G27" s="8">
        <v>100</v>
      </c>
      <c r="H27" s="9" t="str">
        <f t="shared" si="0"/>
        <v>OPTIMIZADO</v>
      </c>
    </row>
    <row r="28" spans="2:8" x14ac:dyDescent="0.25">
      <c r="B28" s="6" t="s">
        <v>26</v>
      </c>
      <c r="C28" s="399" t="s">
        <v>27</v>
      </c>
      <c r="D28" s="399"/>
      <c r="E28" s="399"/>
      <c r="F28" s="7">
        <f>VLOOKUP(B28,TECNICAS!$E$12:$K$117,7,FALSE)</f>
        <v>65</v>
      </c>
      <c r="G28" s="8">
        <v>100</v>
      </c>
      <c r="H28" s="9" t="str">
        <f t="shared" si="0"/>
        <v>GESTIONADO</v>
      </c>
    </row>
    <row r="29" spans="2:8" x14ac:dyDescent="0.25">
      <c r="B29" s="6" t="s">
        <v>28</v>
      </c>
      <c r="C29" s="409" t="s">
        <v>29</v>
      </c>
      <c r="D29" s="410"/>
      <c r="E29" s="411"/>
      <c r="F29" s="7">
        <f>VLOOKUP(B29,ADMINISTRATIVAS!$F$12:$M$76,7,FALSE)</f>
        <v>90</v>
      </c>
      <c r="G29" s="8">
        <v>100</v>
      </c>
      <c r="H29" s="9" t="str">
        <f t="shared" si="0"/>
        <v>OPTIMIZADO</v>
      </c>
    </row>
    <row r="30" spans="2:8" x14ac:dyDescent="0.25">
      <c r="B30" s="6" t="s">
        <v>30</v>
      </c>
      <c r="C30" s="399" t="s">
        <v>31</v>
      </c>
      <c r="D30" s="399"/>
      <c r="E30" s="399"/>
      <c r="F30" s="7">
        <f>VLOOKUP(B30,TECNICAS!$E$12:$K$117,7,FALSE)</f>
        <v>40</v>
      </c>
      <c r="G30" s="8">
        <v>100</v>
      </c>
      <c r="H30" s="9" t="str">
        <f t="shared" si="0"/>
        <v>REPETIBLE</v>
      </c>
    </row>
    <row r="31" spans="2:8" ht="27.75" customHeight="1" x14ac:dyDescent="0.25">
      <c r="B31" s="6" t="s">
        <v>32</v>
      </c>
      <c r="C31" s="415" t="str">
        <f>ADMINISTRATIVAS!D54</f>
        <v>ASPECTOS DE SEGURIDAD DE LA INFORMACIÓN DE LA GESTIÓN DE LA CONTINUIDAD DEL NEGOCIO</v>
      </c>
      <c r="D31" s="415"/>
      <c r="E31" s="415"/>
      <c r="F31" s="10">
        <f>VLOOKUP(B31,ADMINISTRATIVAS!$F$12:$M$76,7,FALSE)</f>
        <v>40</v>
      </c>
      <c r="G31" s="8">
        <v>100</v>
      </c>
      <c r="H31" s="9" t="str">
        <f t="shared" si="0"/>
        <v>REPETIBLE</v>
      </c>
    </row>
    <row r="32" spans="2:8" ht="15.75" thickBot="1" x14ac:dyDescent="0.3">
      <c r="B32" s="292" t="s">
        <v>33</v>
      </c>
      <c r="C32" s="416" t="str">
        <f>ADMINISTRATIVAS!D62</f>
        <v>CUMPLIMIENTO</v>
      </c>
      <c r="D32" s="416"/>
      <c r="E32" s="416"/>
      <c r="F32" s="293">
        <f>VLOOKUP(B32,ADMINISTRATIVAS!$F$12:$M$76,7,FALSE)</f>
        <v>72.5</v>
      </c>
      <c r="G32" s="8">
        <v>100</v>
      </c>
      <c r="H32" s="9" t="str">
        <f t="shared" si="0"/>
        <v>GESTIONADO</v>
      </c>
    </row>
    <row r="33" spans="2:15" ht="15.75" thickBot="1" x14ac:dyDescent="0.3">
      <c r="B33" s="417" t="s">
        <v>34</v>
      </c>
      <c r="C33" s="418"/>
      <c r="D33" s="418"/>
      <c r="E33" s="418"/>
      <c r="F33" s="294">
        <f>AVERAGE(F19:F32)</f>
        <v>74.25</v>
      </c>
      <c r="G33" s="295">
        <f>AVERAGE(G19:G32)</f>
        <v>100</v>
      </c>
      <c r="H33" s="9" t="str">
        <f t="shared" si="0"/>
        <v>GESTIONADO</v>
      </c>
    </row>
    <row r="34" spans="2:15" ht="15.75" thickBot="1" x14ac:dyDescent="0.3"/>
    <row r="35" spans="2:15" ht="21.75" thickBot="1" x14ac:dyDescent="0.3">
      <c r="B35" s="412" t="s">
        <v>35</v>
      </c>
      <c r="C35" s="413"/>
      <c r="D35" s="413"/>
      <c r="E35" s="413"/>
      <c r="F35" s="413"/>
      <c r="G35" s="413"/>
      <c r="H35" s="413"/>
      <c r="I35" s="413"/>
      <c r="J35" s="413"/>
      <c r="K35" s="413"/>
      <c r="L35" s="413"/>
      <c r="M35" s="413"/>
      <c r="N35" s="413"/>
      <c r="O35" s="414"/>
    </row>
    <row r="36" spans="2:15" ht="15.75" thickBot="1" x14ac:dyDescent="0.3">
      <c r="H36" s="11"/>
    </row>
    <row r="37" spans="2:15" ht="21" x14ac:dyDescent="0.25">
      <c r="B37" s="419" t="s">
        <v>36</v>
      </c>
      <c r="C37" s="421" t="s">
        <v>37</v>
      </c>
      <c r="D37" s="422"/>
      <c r="E37" s="422"/>
      <c r="F37" s="422"/>
      <c r="G37" s="423"/>
      <c r="H37" s="12"/>
    </row>
    <row r="38" spans="2:15" ht="84" x14ac:dyDescent="0.25">
      <c r="B38" s="420"/>
      <c r="C38" s="424" t="s">
        <v>38</v>
      </c>
      <c r="D38" s="425"/>
      <c r="E38" s="13" t="s">
        <v>39</v>
      </c>
      <c r="F38" s="383" t="s">
        <v>40</v>
      </c>
      <c r="G38" s="384"/>
      <c r="H38" s="14"/>
    </row>
    <row r="39" spans="2:15" ht="18.75" x14ac:dyDescent="0.3">
      <c r="B39" s="445">
        <v>2023</v>
      </c>
      <c r="C39" s="430" t="s">
        <v>41</v>
      </c>
      <c r="D39" s="431"/>
      <c r="E39" s="305">
        <f>IF(PHVA!L26&gt;=40,40,PHVA!L26)/100</f>
        <v>0.35555555555555557</v>
      </c>
      <c r="F39" s="385">
        <v>0.4</v>
      </c>
      <c r="G39" s="386"/>
    </row>
    <row r="40" spans="2:15" ht="18.75" x14ac:dyDescent="0.3">
      <c r="B40" s="446"/>
      <c r="C40" s="430" t="s">
        <v>42</v>
      </c>
      <c r="D40" s="431"/>
      <c r="E40" s="305">
        <f>IF(PHVA!L31&gt;=40,40,PHVA!L31)/100</f>
        <v>0.11</v>
      </c>
      <c r="F40" s="385">
        <v>0.2</v>
      </c>
      <c r="G40" s="386"/>
    </row>
    <row r="41" spans="2:15" ht="18.75" x14ac:dyDescent="0.3">
      <c r="B41" s="446"/>
      <c r="C41" s="430" t="s">
        <v>43</v>
      </c>
      <c r="D41" s="431"/>
      <c r="E41" s="305">
        <f>IF(PHVA!L35&gt;=40,40,PHVA!L35)/100</f>
        <v>9.3333333333333324E-2</v>
      </c>
      <c r="F41" s="385">
        <v>0.2</v>
      </c>
      <c r="G41" s="386"/>
      <c r="H41" s="11"/>
    </row>
    <row r="42" spans="2:15" ht="18.75" x14ac:dyDescent="0.3">
      <c r="B42" s="447"/>
      <c r="C42" s="430" t="s">
        <v>44</v>
      </c>
      <c r="D42" s="431"/>
      <c r="E42" s="305">
        <f>IF(PHVA!L38&gt;=40,40,PHVA!L38)/100</f>
        <v>0.12</v>
      </c>
      <c r="F42" s="385">
        <v>0.2</v>
      </c>
      <c r="G42" s="386"/>
      <c r="H42" s="11"/>
    </row>
    <row r="43" spans="2:15" ht="21.75" thickBot="1" x14ac:dyDescent="0.3">
      <c r="B43" s="426" t="s">
        <v>45</v>
      </c>
      <c r="C43" s="427"/>
      <c r="D43" s="427"/>
      <c r="E43" s="15">
        <f>SUM(E39:E42)</f>
        <v>0.67888888888888888</v>
      </c>
      <c r="F43" s="428">
        <f>SUM(F39:G42)</f>
        <v>1</v>
      </c>
      <c r="G43" s="429"/>
    </row>
    <row r="52" spans="2:16" ht="15.75" thickBot="1" x14ac:dyDescent="0.3"/>
    <row r="53" spans="2:16" ht="21.75" thickBot="1" x14ac:dyDescent="0.3">
      <c r="B53" s="412" t="s">
        <v>46</v>
      </c>
      <c r="C53" s="413"/>
      <c r="D53" s="413"/>
      <c r="E53" s="413"/>
      <c r="F53" s="413"/>
      <c r="G53" s="413"/>
      <c r="H53" s="413"/>
      <c r="I53" s="413"/>
      <c r="J53" s="413"/>
      <c r="K53" s="413"/>
      <c r="L53" s="413"/>
      <c r="M53" s="413"/>
      <c r="N53" s="413"/>
      <c r="O53" s="414"/>
    </row>
    <row r="54" spans="2:16" ht="21" x14ac:dyDescent="0.35">
      <c r="C54" s="16"/>
      <c r="D54" s="17"/>
      <c r="E54" s="17"/>
      <c r="F54" s="17"/>
      <c r="G54" s="17"/>
      <c r="H54" s="17"/>
      <c r="I54" s="17"/>
      <c r="J54" s="17"/>
      <c r="K54" s="17"/>
      <c r="L54" s="17"/>
      <c r="M54" s="17"/>
      <c r="N54" s="17"/>
      <c r="O54" s="17"/>
    </row>
    <row r="55" spans="2:16" ht="21" x14ac:dyDescent="0.35">
      <c r="D55" s="18"/>
      <c r="E55" s="443" t="s">
        <v>47</v>
      </c>
      <c r="F55" s="444" t="s">
        <v>48</v>
      </c>
      <c r="G55" s="444" t="s">
        <v>49</v>
      </c>
      <c r="K55" s="17"/>
      <c r="L55" s="17"/>
      <c r="O55" s="434" t="s">
        <v>50</v>
      </c>
      <c r="P55" s="434"/>
    </row>
    <row r="56" spans="2:16" ht="21" x14ac:dyDescent="0.35">
      <c r="D56" s="18"/>
      <c r="E56" s="443"/>
      <c r="F56" s="444"/>
      <c r="G56" s="444"/>
      <c r="K56" s="17"/>
      <c r="L56" s="17"/>
      <c r="O56" s="435"/>
      <c r="P56" s="435"/>
    </row>
    <row r="57" spans="2:16" ht="21" x14ac:dyDescent="0.35">
      <c r="C57" s="436" t="s">
        <v>51</v>
      </c>
      <c r="D57" s="437" t="s">
        <v>52</v>
      </c>
      <c r="E57" s="438" t="str">
        <f>IF(F57&lt;3,"SUFICIENTE",IF(F57&lt;7,"INTERMEDIO","CRITICO"))</f>
        <v>SUFICIENTE</v>
      </c>
      <c r="F57" s="439">
        <f>COUNTIF(MADUREZ!H12:H21,"MENOR")</f>
        <v>0</v>
      </c>
      <c r="G57" s="440">
        <v>10</v>
      </c>
      <c r="K57" s="17"/>
      <c r="L57" s="17"/>
      <c r="O57" s="19" t="s">
        <v>53</v>
      </c>
      <c r="P57" s="19" t="s">
        <v>54</v>
      </c>
    </row>
    <row r="58" spans="2:16" ht="21" x14ac:dyDescent="0.35">
      <c r="C58" s="436"/>
      <c r="D58" s="437"/>
      <c r="E58" s="438"/>
      <c r="F58" s="439"/>
      <c r="G58" s="440"/>
      <c r="K58" s="17"/>
      <c r="L58" s="17"/>
      <c r="O58" s="19" t="s">
        <v>55</v>
      </c>
      <c r="P58" s="20" t="s">
        <v>56</v>
      </c>
    </row>
    <row r="59" spans="2:16" ht="21" x14ac:dyDescent="0.35">
      <c r="C59" s="436"/>
      <c r="D59" s="441" t="s">
        <v>57</v>
      </c>
      <c r="E59" s="438" t="str">
        <f>IF(F59&lt;7,"SUFICIENTE",IF(F59&lt;15,"INTERMEDIO","CRÍTICO"))</f>
        <v>SUFICIENTE</v>
      </c>
      <c r="F59" s="439">
        <f>COUNTIF(MADUREZ!J12:J33,"MENOR")</f>
        <v>2</v>
      </c>
      <c r="G59" s="440">
        <v>21</v>
      </c>
      <c r="K59" s="17"/>
      <c r="L59" s="17"/>
      <c r="O59" s="19" t="s">
        <v>58</v>
      </c>
      <c r="P59" s="19" t="s">
        <v>59</v>
      </c>
    </row>
    <row r="60" spans="2:16" ht="21" x14ac:dyDescent="0.35">
      <c r="C60" s="436"/>
      <c r="D60" s="442"/>
      <c r="E60" s="438"/>
      <c r="F60" s="439"/>
      <c r="G60" s="440"/>
      <c r="K60" s="17"/>
      <c r="L60" s="17"/>
      <c r="M60" s="17"/>
      <c r="N60" s="17"/>
      <c r="O60" s="17"/>
    </row>
    <row r="61" spans="2:16" ht="21" x14ac:dyDescent="0.35">
      <c r="C61" s="436"/>
      <c r="D61" s="432" t="s">
        <v>60</v>
      </c>
      <c r="E61" s="438" t="str">
        <f>IF(F61&lt;14,"SUFICIENTE",IF(F61&lt;30,"INTERMEDIO","CRÍTICO"))</f>
        <v>SUFICIENTE</v>
      </c>
      <c r="F61" s="439">
        <f>COUNTIF(MADUREZ!L12:L55,"MENOR")</f>
        <v>12</v>
      </c>
      <c r="G61" s="440">
        <v>42</v>
      </c>
      <c r="K61" s="17"/>
      <c r="L61" s="17"/>
      <c r="M61" s="17"/>
      <c r="N61" s="17"/>
      <c r="O61" s="17"/>
    </row>
    <row r="62" spans="2:16" ht="21" x14ac:dyDescent="0.35">
      <c r="C62" s="436"/>
      <c r="D62" s="433"/>
      <c r="E62" s="438"/>
      <c r="F62" s="439"/>
      <c r="G62" s="440"/>
      <c r="K62" s="17"/>
      <c r="L62" s="17"/>
      <c r="M62" s="17"/>
      <c r="N62" s="17"/>
      <c r="O62" s="17"/>
    </row>
    <row r="63" spans="2:16" ht="21" x14ac:dyDescent="0.35">
      <c r="B63" s="2"/>
      <c r="C63" s="436"/>
      <c r="D63" s="458" t="s">
        <v>61</v>
      </c>
      <c r="E63" s="438" t="str">
        <f>IF(F63&lt;20,"SUFICIENTE",IF(F63&lt;40,"INTERMEDIO","CRÍTICO"))</f>
        <v>INTERMEDIO</v>
      </c>
      <c r="F63" s="439">
        <f>COUNTIF(MADUREZ!N12:N73,"MENOR")</f>
        <v>20</v>
      </c>
      <c r="G63" s="440">
        <v>59</v>
      </c>
      <c r="K63" s="17"/>
      <c r="L63" s="17"/>
      <c r="M63" s="17"/>
      <c r="N63" s="17"/>
      <c r="O63" s="17"/>
    </row>
    <row r="64" spans="2:16" ht="21" x14ac:dyDescent="0.35">
      <c r="B64" s="2"/>
      <c r="C64" s="436"/>
      <c r="D64" s="459"/>
      <c r="E64" s="438"/>
      <c r="F64" s="439"/>
      <c r="G64" s="440"/>
      <c r="K64" s="17"/>
      <c r="L64" s="17"/>
      <c r="M64" s="17"/>
      <c r="N64" s="17"/>
      <c r="O64" s="17"/>
    </row>
    <row r="65" spans="1:17" ht="21" x14ac:dyDescent="0.35">
      <c r="B65" s="2"/>
      <c r="C65" s="436"/>
      <c r="D65" s="460" t="s">
        <v>62</v>
      </c>
      <c r="E65" s="438" t="str">
        <f>IF(F65&lt;20,"SUFICIENTE",IF(F65&lt;20,"INTERMEDIO","CRÍTICO"))</f>
        <v>CRÍTICO</v>
      </c>
      <c r="F65" s="439">
        <f>COUNTIF(MADUREZ!P12:P75,"MENOR")</f>
        <v>45</v>
      </c>
      <c r="G65" s="440">
        <v>60</v>
      </c>
      <c r="K65" s="17"/>
      <c r="L65" s="17"/>
      <c r="M65" s="17"/>
      <c r="N65" s="17"/>
      <c r="O65" s="17"/>
    </row>
    <row r="66" spans="1:17" ht="21" x14ac:dyDescent="0.35">
      <c r="B66" s="2"/>
      <c r="C66" s="436"/>
      <c r="D66" s="461"/>
      <c r="E66" s="438"/>
      <c r="F66" s="439"/>
      <c r="G66" s="440"/>
      <c r="K66" s="17"/>
      <c r="L66" s="17"/>
      <c r="M66" s="17"/>
      <c r="N66" s="17"/>
      <c r="O66" s="17"/>
    </row>
    <row r="67" spans="1:17" ht="21" x14ac:dyDescent="0.35">
      <c r="C67" s="16"/>
      <c r="D67" s="17"/>
      <c r="E67" s="17"/>
      <c r="F67" s="17"/>
      <c r="G67" s="17"/>
      <c r="H67" s="17"/>
      <c r="I67" s="17"/>
      <c r="J67" s="17"/>
      <c r="K67" s="17"/>
      <c r="L67" s="17"/>
      <c r="M67" s="17"/>
      <c r="N67" s="17"/>
      <c r="O67" s="17"/>
    </row>
    <row r="68" spans="1:17" ht="15.75" thickBot="1" x14ac:dyDescent="0.3"/>
    <row r="69" spans="1:17" ht="21.75" thickBot="1" x14ac:dyDescent="0.3">
      <c r="B69" s="412" t="s">
        <v>63</v>
      </c>
      <c r="C69" s="413"/>
      <c r="D69" s="413"/>
      <c r="E69" s="413"/>
      <c r="F69" s="413"/>
      <c r="G69" s="413"/>
      <c r="H69" s="413"/>
      <c r="I69" s="413"/>
      <c r="J69" s="413"/>
      <c r="K69" s="413"/>
      <c r="L69" s="413"/>
      <c r="M69" s="413"/>
      <c r="N69" s="413"/>
      <c r="O69" s="414"/>
    </row>
    <row r="71" spans="1:17" ht="15.75" hidden="1" thickBot="1" x14ac:dyDescent="0.3">
      <c r="B71" s="307" t="s">
        <v>64</v>
      </c>
      <c r="D71" s="32" t="s">
        <v>65</v>
      </c>
      <c r="E71" s="33"/>
      <c r="F71" s="33"/>
      <c r="G71" s="33"/>
      <c r="H71" s="33"/>
      <c r="I71" s="33"/>
      <c r="J71" s="33"/>
      <c r="K71" s="33"/>
      <c r="L71" s="33"/>
      <c r="M71" s="33"/>
      <c r="N71" s="33"/>
      <c r="O71" s="33"/>
      <c r="P71" s="33"/>
      <c r="Q71" s="33"/>
    </row>
    <row r="72" spans="1:17" hidden="1" x14ac:dyDescent="0.25">
      <c r="B72" s="308" t="s">
        <v>66</v>
      </c>
      <c r="D72" s="21">
        <v>60</v>
      </c>
    </row>
    <row r="73" spans="1:17" hidden="1" x14ac:dyDescent="0.25">
      <c r="B73" s="306" t="s">
        <v>67</v>
      </c>
      <c r="D73" s="21">
        <v>60</v>
      </c>
    </row>
    <row r="74" spans="1:17" hidden="1" x14ac:dyDescent="0.25">
      <c r="B74" s="306" t="s">
        <v>68</v>
      </c>
      <c r="D74" s="21">
        <v>60</v>
      </c>
    </row>
    <row r="75" spans="1:17" hidden="1" x14ac:dyDescent="0.25">
      <c r="B75" s="306" t="s">
        <v>69</v>
      </c>
      <c r="D75" s="21">
        <v>60</v>
      </c>
    </row>
    <row r="76" spans="1:17" ht="15.75" hidden="1" thickBot="1" x14ac:dyDescent="0.3">
      <c r="B76" s="309" t="s">
        <v>70</v>
      </c>
      <c r="D76" s="21">
        <v>60</v>
      </c>
    </row>
    <row r="77" spans="1:17" ht="15.75" hidden="1" thickBot="1" x14ac:dyDescent="0.3">
      <c r="B77" s="310" t="s">
        <v>71</v>
      </c>
      <c r="D77" s="22"/>
    </row>
    <row r="78" spans="1:17" x14ac:dyDescent="0.25">
      <c r="A78" s="23"/>
      <c r="B78" s="24"/>
      <c r="C78" s="25"/>
      <c r="D78" s="26"/>
      <c r="E78" s="23"/>
      <c r="F78" s="23"/>
      <c r="G78" s="23"/>
      <c r="H78" s="23"/>
      <c r="I78" s="23"/>
      <c r="J78" s="23"/>
      <c r="K78" s="23"/>
      <c r="L78" s="23"/>
      <c r="M78" s="23"/>
      <c r="N78" s="23"/>
      <c r="O78" s="23"/>
      <c r="P78" s="23"/>
      <c r="Q78" s="23"/>
    </row>
    <row r="79" spans="1:17" x14ac:dyDescent="0.25">
      <c r="A79" s="23"/>
      <c r="B79" s="24"/>
      <c r="C79" s="25"/>
      <c r="D79" s="26"/>
      <c r="E79" s="23"/>
      <c r="F79" s="23"/>
      <c r="G79" s="23"/>
      <c r="H79" s="23"/>
      <c r="I79" s="23"/>
      <c r="J79" s="23"/>
      <c r="K79" s="23"/>
      <c r="L79" s="23"/>
      <c r="M79" s="23"/>
      <c r="N79" s="23"/>
      <c r="O79" s="23"/>
      <c r="P79" s="23"/>
      <c r="Q79" s="23"/>
    </row>
    <row r="80" spans="1:17" x14ac:dyDescent="0.25">
      <c r="A80" s="23"/>
      <c r="B80" s="24"/>
      <c r="C80" s="25"/>
      <c r="D80" s="26"/>
      <c r="E80" s="23"/>
      <c r="F80" s="23"/>
      <c r="G80" s="23"/>
      <c r="H80" s="23"/>
      <c r="I80" s="23"/>
      <c r="J80" s="23"/>
      <c r="K80" s="23"/>
      <c r="L80" s="23"/>
      <c r="M80" s="23"/>
      <c r="N80" s="23"/>
      <c r="O80" s="23"/>
      <c r="P80" s="23"/>
      <c r="Q80" s="23"/>
    </row>
    <row r="81" spans="1:17" x14ac:dyDescent="0.25">
      <c r="A81" s="23"/>
      <c r="B81" s="24"/>
      <c r="C81" s="25"/>
      <c r="D81" s="26"/>
      <c r="E81" s="23"/>
      <c r="F81" s="23"/>
      <c r="G81" s="23"/>
      <c r="H81" s="23"/>
      <c r="I81" s="23"/>
      <c r="J81" s="23"/>
      <c r="K81" s="23"/>
      <c r="L81" s="23"/>
      <c r="M81" s="23"/>
      <c r="N81" s="23"/>
      <c r="O81" s="23"/>
      <c r="P81" s="23"/>
      <c r="Q81" s="23"/>
    </row>
    <row r="82" spans="1:17" x14ac:dyDescent="0.25">
      <c r="A82" s="23"/>
      <c r="B82" s="24"/>
      <c r="C82" s="25"/>
      <c r="D82" s="26"/>
      <c r="E82" s="23"/>
      <c r="F82" s="23"/>
      <c r="G82" s="23"/>
      <c r="H82" s="23"/>
      <c r="I82" s="23"/>
      <c r="J82" s="23"/>
      <c r="K82" s="23"/>
      <c r="L82" s="23"/>
      <c r="M82" s="23"/>
      <c r="N82" s="23"/>
      <c r="O82" s="23"/>
      <c r="P82" s="23"/>
      <c r="Q82" s="23"/>
    </row>
    <row r="83" spans="1:17" x14ac:dyDescent="0.25">
      <c r="A83" s="23"/>
      <c r="B83" s="24"/>
      <c r="C83" s="25"/>
      <c r="D83" s="26"/>
      <c r="E83" s="23"/>
      <c r="F83" s="23"/>
      <c r="G83" s="23"/>
      <c r="H83" s="23"/>
      <c r="I83" s="23"/>
      <c r="J83" s="23"/>
      <c r="K83" s="23"/>
      <c r="L83" s="23"/>
      <c r="M83" s="23"/>
      <c r="N83" s="23"/>
      <c r="O83" s="23"/>
      <c r="P83" s="23"/>
      <c r="Q83" s="23"/>
    </row>
    <row r="84" spans="1:17" x14ac:dyDescent="0.25">
      <c r="A84" s="23"/>
      <c r="B84" s="24"/>
      <c r="C84" s="25"/>
      <c r="D84" s="26"/>
      <c r="E84" s="23"/>
      <c r="F84" s="23"/>
      <c r="G84" s="23"/>
      <c r="H84" s="23"/>
      <c r="I84" s="23"/>
      <c r="J84" s="23"/>
      <c r="K84" s="23"/>
      <c r="L84" s="23"/>
      <c r="M84" s="23"/>
      <c r="N84" s="23"/>
      <c r="O84" s="23"/>
      <c r="P84" s="23"/>
      <c r="Q84" s="23"/>
    </row>
    <row r="85" spans="1:17" x14ac:dyDescent="0.25">
      <c r="A85" s="23"/>
      <c r="B85" s="24"/>
      <c r="C85" s="25"/>
      <c r="D85" s="26"/>
      <c r="E85" s="23"/>
      <c r="F85" s="23"/>
      <c r="G85" s="23"/>
      <c r="H85" s="23"/>
      <c r="I85" s="23"/>
      <c r="J85" s="23"/>
      <c r="K85" s="23"/>
      <c r="L85" s="23"/>
      <c r="M85" s="23"/>
      <c r="N85" s="23"/>
      <c r="O85" s="23"/>
      <c r="P85" s="23"/>
      <c r="Q85" s="23"/>
    </row>
    <row r="86" spans="1:17" x14ac:dyDescent="0.25">
      <c r="A86" s="23"/>
      <c r="B86" s="24"/>
      <c r="C86" s="25"/>
      <c r="D86" s="26"/>
      <c r="E86" s="23"/>
      <c r="F86" s="23"/>
      <c r="G86" s="23"/>
      <c r="H86" s="23"/>
      <c r="I86" s="23"/>
      <c r="J86" s="23"/>
      <c r="K86" s="23"/>
      <c r="L86" s="23"/>
      <c r="M86" s="23"/>
      <c r="N86" s="23"/>
      <c r="O86" s="23"/>
      <c r="P86" s="23"/>
      <c r="Q86" s="23"/>
    </row>
    <row r="87" spans="1:17" x14ac:dyDescent="0.25">
      <c r="A87" s="23"/>
      <c r="B87" s="24"/>
      <c r="C87" s="25"/>
      <c r="D87" s="26"/>
      <c r="E87" s="23"/>
      <c r="F87" s="23"/>
      <c r="G87" s="23"/>
      <c r="H87" s="23"/>
      <c r="I87" s="23"/>
      <c r="J87" s="23"/>
      <c r="K87" s="23"/>
      <c r="L87" s="23"/>
      <c r="M87" s="23"/>
      <c r="N87" s="23"/>
      <c r="O87" s="23"/>
      <c r="P87" s="23"/>
      <c r="Q87" s="23"/>
    </row>
    <row r="88" spans="1:17" x14ac:dyDescent="0.25">
      <c r="A88" s="23"/>
      <c r="B88" s="24"/>
      <c r="C88" s="25"/>
      <c r="D88" s="26"/>
      <c r="E88" s="23"/>
      <c r="F88" s="23"/>
      <c r="G88" s="23"/>
      <c r="H88" s="23"/>
      <c r="I88" s="23"/>
      <c r="J88" s="23"/>
      <c r="K88" s="23"/>
      <c r="L88" s="23"/>
      <c r="M88" s="23"/>
      <c r="N88" s="23"/>
      <c r="O88" s="23"/>
      <c r="P88" s="23"/>
      <c r="Q88" s="23"/>
    </row>
    <row r="89" spans="1:17" x14ac:dyDescent="0.25">
      <c r="A89" s="23"/>
      <c r="B89" s="24"/>
      <c r="C89" s="25"/>
      <c r="D89" s="26"/>
      <c r="E89" s="23"/>
      <c r="F89" s="23"/>
      <c r="G89" s="23"/>
      <c r="H89" s="23"/>
      <c r="I89" s="23"/>
      <c r="J89" s="23"/>
      <c r="K89" s="23"/>
      <c r="L89" s="23"/>
      <c r="M89" s="23"/>
      <c r="N89" s="23"/>
      <c r="O89" s="23"/>
      <c r="P89" s="23"/>
      <c r="Q89" s="23"/>
    </row>
    <row r="90" spans="1:17" x14ac:dyDescent="0.25">
      <c r="A90" s="27"/>
      <c r="B90" s="27"/>
      <c r="C90" s="27"/>
      <c r="D90" s="27"/>
      <c r="E90" s="27"/>
      <c r="F90" s="27"/>
      <c r="G90" s="27"/>
      <c r="H90" s="27"/>
      <c r="I90" s="27"/>
      <c r="J90" s="27"/>
      <c r="K90" s="27"/>
      <c r="L90" s="27"/>
      <c r="M90" s="27"/>
      <c r="N90" s="27"/>
      <c r="O90" s="27"/>
      <c r="P90" s="27"/>
      <c r="Q90" s="27"/>
    </row>
    <row r="93" spans="1:17" x14ac:dyDescent="0.25">
      <c r="B93" s="448" t="s">
        <v>72</v>
      </c>
      <c r="C93" s="448"/>
      <c r="D93" s="448"/>
      <c r="K93" s="28"/>
      <c r="L93" s="29"/>
      <c r="M93" s="29"/>
    </row>
    <row r="94" spans="1:17" x14ac:dyDescent="0.25">
      <c r="B94" s="34" t="s">
        <v>73</v>
      </c>
      <c r="C94" t="s">
        <v>74</v>
      </c>
      <c r="D94" s="304" t="s">
        <v>75</v>
      </c>
      <c r="E94" s="33"/>
      <c r="F94" s="33"/>
      <c r="G94" s="33"/>
      <c r="H94" s="33"/>
      <c r="I94" s="33"/>
      <c r="J94" s="33"/>
      <c r="K94" s="35"/>
      <c r="L94" s="36"/>
      <c r="M94" s="36"/>
      <c r="N94" s="33"/>
      <c r="O94" s="33"/>
      <c r="P94" s="33"/>
      <c r="Q94" s="33"/>
    </row>
    <row r="95" spans="1:17" x14ac:dyDescent="0.25">
      <c r="B95" s="313" t="s">
        <v>67</v>
      </c>
      <c r="C95" s="31">
        <v>0</v>
      </c>
      <c r="D95" s="31">
        <v>100</v>
      </c>
      <c r="K95" s="28"/>
      <c r="L95" s="29"/>
      <c r="M95" s="29"/>
    </row>
    <row r="96" spans="1:17" x14ac:dyDescent="0.25">
      <c r="B96" s="313" t="s">
        <v>66</v>
      </c>
      <c r="C96" s="31">
        <v>0</v>
      </c>
      <c r="D96" s="31">
        <v>100</v>
      </c>
      <c r="K96" s="28"/>
      <c r="L96" s="29"/>
      <c r="M96" s="29"/>
    </row>
    <row r="97" spans="2:13" x14ac:dyDescent="0.25">
      <c r="B97" s="313" t="s">
        <v>70</v>
      </c>
      <c r="C97" s="31">
        <v>0</v>
      </c>
      <c r="D97" s="31">
        <v>100</v>
      </c>
      <c r="K97" s="28"/>
      <c r="L97" s="29"/>
      <c r="M97" s="29"/>
    </row>
    <row r="98" spans="2:13" x14ac:dyDescent="0.25">
      <c r="B98" s="313" t="s">
        <v>69</v>
      </c>
      <c r="C98" s="31">
        <v>0</v>
      </c>
      <c r="D98" s="31">
        <v>100</v>
      </c>
      <c r="K98" s="28"/>
      <c r="L98" s="29"/>
      <c r="M98" s="29"/>
    </row>
    <row r="99" spans="2:13" x14ac:dyDescent="0.25">
      <c r="B99" s="313" t="s">
        <v>76</v>
      </c>
      <c r="C99" s="31">
        <v>0</v>
      </c>
      <c r="D99" s="31">
        <v>100</v>
      </c>
    </row>
  </sheetData>
  <mergeCells count="74">
    <mergeCell ref="B39:B42"/>
    <mergeCell ref="B69:O69"/>
    <mergeCell ref="B93:D93"/>
    <mergeCell ref="N2:O9"/>
    <mergeCell ref="B2:C9"/>
    <mergeCell ref="D63:D64"/>
    <mergeCell ref="E63:E64"/>
    <mergeCell ref="F63:F64"/>
    <mergeCell ref="G63:G64"/>
    <mergeCell ref="D65:D66"/>
    <mergeCell ref="E65:E66"/>
    <mergeCell ref="F65:F66"/>
    <mergeCell ref="G65:G66"/>
    <mergeCell ref="E59:E60"/>
    <mergeCell ref="F59:F60"/>
    <mergeCell ref="G59:G60"/>
    <mergeCell ref="D61:D62"/>
    <mergeCell ref="C41:D41"/>
    <mergeCell ref="C42:D42"/>
    <mergeCell ref="O55:P56"/>
    <mergeCell ref="C57:C66"/>
    <mergeCell ref="D57:D58"/>
    <mergeCell ref="E57:E58"/>
    <mergeCell ref="F57:F58"/>
    <mergeCell ref="G57:G58"/>
    <mergeCell ref="D59:D60"/>
    <mergeCell ref="E61:E62"/>
    <mergeCell ref="F61:F62"/>
    <mergeCell ref="G61:G62"/>
    <mergeCell ref="E55:E56"/>
    <mergeCell ref="F55:F56"/>
    <mergeCell ref="G55:G56"/>
    <mergeCell ref="C28:E28"/>
    <mergeCell ref="C29:E29"/>
    <mergeCell ref="B53:O53"/>
    <mergeCell ref="C31:E31"/>
    <mergeCell ref="C32:E32"/>
    <mergeCell ref="B33:E33"/>
    <mergeCell ref="B35:O35"/>
    <mergeCell ref="B37:B38"/>
    <mergeCell ref="C37:G37"/>
    <mergeCell ref="C38:D38"/>
    <mergeCell ref="F41:G41"/>
    <mergeCell ref="F42:G42"/>
    <mergeCell ref="B43:D43"/>
    <mergeCell ref="F43:G43"/>
    <mergeCell ref="C39:D39"/>
    <mergeCell ref="C40:D40"/>
    <mergeCell ref="C23:E23"/>
    <mergeCell ref="C24:E24"/>
    <mergeCell ref="C25:E25"/>
    <mergeCell ref="C26:E26"/>
    <mergeCell ref="C27:E27"/>
    <mergeCell ref="D2:M9"/>
    <mergeCell ref="B10:C10"/>
    <mergeCell ref="D10:O10"/>
    <mergeCell ref="B11:C11"/>
    <mergeCell ref="D11:O11"/>
    <mergeCell ref="B12:C12"/>
    <mergeCell ref="D12:O12"/>
    <mergeCell ref="F38:G38"/>
    <mergeCell ref="F39:G39"/>
    <mergeCell ref="F40:G40"/>
    <mergeCell ref="B13:C13"/>
    <mergeCell ref="D13:O13"/>
    <mergeCell ref="B15:O15"/>
    <mergeCell ref="B17:B18"/>
    <mergeCell ref="C17:G17"/>
    <mergeCell ref="C18:E18"/>
    <mergeCell ref="C30:E30"/>
    <mergeCell ref="C19:E19"/>
    <mergeCell ref="C20:E20"/>
    <mergeCell ref="C21:E21"/>
    <mergeCell ref="C22:E22"/>
  </mergeCells>
  <pageMargins left="0.7" right="0.7" top="0.75" bottom="0.75" header="0.3" footer="0.3"/>
  <ignoredErrors>
    <ignoredError sqref="F29:F30"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election activeCell="C5" sqref="C5"/>
    </sheetView>
  </sheetViews>
  <sheetFormatPr baseColWidth="10" defaultRowHeight="15" x14ac:dyDescent="0.25"/>
  <cols>
    <col min="2" max="2" width="24" style="58" customWidth="1"/>
    <col min="3" max="3" width="19.140625" style="58" customWidth="1"/>
    <col min="4" max="4" width="30.7109375" style="58" customWidth="1"/>
  </cols>
  <sheetData>
    <row r="1" spans="1:5" ht="15.75" thickBot="1" x14ac:dyDescent="0.3">
      <c r="A1" s="37"/>
      <c r="B1" s="291"/>
      <c r="C1" s="291"/>
      <c r="D1" s="291"/>
      <c r="E1" s="37"/>
    </row>
    <row r="2" spans="1:5" ht="15.75" thickBot="1" x14ac:dyDescent="0.3">
      <c r="A2" s="37"/>
      <c r="B2" s="462" t="s">
        <v>77</v>
      </c>
      <c r="C2" s="463"/>
      <c r="D2" s="464"/>
      <c r="E2" s="38"/>
    </row>
    <row r="3" spans="1:5" ht="15.75" thickBot="1" x14ac:dyDescent="0.3">
      <c r="A3" s="37"/>
      <c r="B3" s="39" t="s">
        <v>78</v>
      </c>
      <c r="C3" s="40" t="s">
        <v>79</v>
      </c>
      <c r="D3" s="41" t="s">
        <v>80</v>
      </c>
      <c r="E3" s="38"/>
    </row>
    <row r="4" spans="1:5" ht="15.75" thickBot="1" x14ac:dyDescent="0.3">
      <c r="A4" s="37"/>
      <c r="B4" s="42" t="s">
        <v>81</v>
      </c>
      <c r="C4" s="43" t="s">
        <v>82</v>
      </c>
      <c r="D4" s="44" t="s">
        <v>83</v>
      </c>
      <c r="E4" s="38"/>
    </row>
    <row r="5" spans="1:5" ht="64.5" thickBot="1" x14ac:dyDescent="0.3">
      <c r="A5" s="37"/>
      <c r="B5" s="42" t="s">
        <v>84</v>
      </c>
      <c r="C5" s="45">
        <v>0</v>
      </c>
      <c r="D5" s="44" t="s">
        <v>85</v>
      </c>
      <c r="E5" s="38"/>
    </row>
    <row r="6" spans="1:5" ht="141" thickBot="1" x14ac:dyDescent="0.3">
      <c r="A6" s="37"/>
      <c r="B6" s="42" t="s">
        <v>52</v>
      </c>
      <c r="C6" s="45">
        <v>20</v>
      </c>
      <c r="D6" s="44" t="s">
        <v>86</v>
      </c>
      <c r="E6" s="38"/>
    </row>
    <row r="7" spans="1:5" ht="141" thickBot="1" x14ac:dyDescent="0.3">
      <c r="A7" s="37"/>
      <c r="B7" s="42" t="s">
        <v>57</v>
      </c>
      <c r="C7" s="45">
        <v>40</v>
      </c>
      <c r="D7" s="44" t="s">
        <v>87</v>
      </c>
      <c r="E7" s="38"/>
    </row>
    <row r="8" spans="1:5" ht="102.75" thickBot="1" x14ac:dyDescent="0.3">
      <c r="A8" s="37"/>
      <c r="B8" s="42" t="s">
        <v>88</v>
      </c>
      <c r="C8" s="45">
        <v>60</v>
      </c>
      <c r="D8" s="44" t="s">
        <v>89</v>
      </c>
      <c r="E8" s="38"/>
    </row>
    <row r="9" spans="1:5" ht="77.25" thickBot="1" x14ac:dyDescent="0.3">
      <c r="A9" s="37"/>
      <c r="B9" s="46" t="s">
        <v>90</v>
      </c>
      <c r="C9" s="47">
        <v>80</v>
      </c>
      <c r="D9" s="48" t="s">
        <v>91</v>
      </c>
      <c r="E9" s="38"/>
    </row>
    <row r="10" spans="1:5" ht="63.75" x14ac:dyDescent="0.25">
      <c r="A10" s="37"/>
      <c r="B10" s="46" t="s">
        <v>62</v>
      </c>
      <c r="C10" s="47">
        <v>100</v>
      </c>
      <c r="D10" s="48" t="s">
        <v>92</v>
      </c>
      <c r="E10" s="37"/>
    </row>
    <row r="11" spans="1:5" x14ac:dyDescent="0.25">
      <c r="A11" s="37"/>
      <c r="B11" s="291"/>
      <c r="C11" s="291"/>
      <c r="D11" s="291"/>
      <c r="E11" s="37"/>
    </row>
  </sheetData>
  <mergeCells count="1">
    <mergeCell ref="B2:D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1"/>
  <sheetViews>
    <sheetView topLeftCell="A55" zoomScale="90" zoomScaleNormal="90" workbookViewId="0">
      <selection activeCell="R68" sqref="R68:R69"/>
    </sheetView>
  </sheetViews>
  <sheetFormatPr baseColWidth="10" defaultRowHeight="15" x14ac:dyDescent="0.25"/>
  <cols>
    <col min="3" max="3" width="16.42578125" customWidth="1"/>
    <col min="15" max="15" width="31.7109375" customWidth="1"/>
    <col min="16" max="16" width="32.42578125" customWidth="1"/>
  </cols>
  <sheetData>
    <row r="1" spans="2:17" ht="15.75" thickBot="1" x14ac:dyDescent="0.3">
      <c r="B1" s="1"/>
    </row>
    <row r="2" spans="2:17" x14ac:dyDescent="0.25">
      <c r="B2" s="467" t="s">
        <v>1</v>
      </c>
      <c r="C2" s="468"/>
      <c r="D2" s="474" t="s">
        <v>93</v>
      </c>
      <c r="E2" s="475"/>
      <c r="F2" s="475"/>
      <c r="G2" s="475"/>
      <c r="H2" s="475"/>
      <c r="I2" s="475"/>
      <c r="J2" s="475"/>
      <c r="K2" s="475"/>
      <c r="L2" s="475"/>
      <c r="M2" s="475"/>
      <c r="N2" s="475"/>
      <c r="O2" s="478" t="s">
        <v>94</v>
      </c>
      <c r="P2" s="479"/>
    </row>
    <row r="3" spans="2:17" x14ac:dyDescent="0.25">
      <c r="B3" s="469"/>
      <c r="C3" s="470"/>
      <c r="D3" s="476"/>
      <c r="E3" s="477"/>
      <c r="F3" s="477"/>
      <c r="G3" s="477"/>
      <c r="H3" s="477"/>
      <c r="I3" s="477"/>
      <c r="J3" s="477"/>
      <c r="K3" s="477"/>
      <c r="L3" s="477"/>
      <c r="M3" s="477"/>
      <c r="N3" s="477"/>
      <c r="O3" s="480"/>
      <c r="P3" s="481"/>
    </row>
    <row r="4" spans="2:17" x14ac:dyDescent="0.25">
      <c r="B4" s="469"/>
      <c r="C4" s="470"/>
      <c r="D4" s="476"/>
      <c r="E4" s="477"/>
      <c r="F4" s="477"/>
      <c r="G4" s="477"/>
      <c r="H4" s="477"/>
      <c r="I4" s="477"/>
      <c r="J4" s="477"/>
      <c r="K4" s="477"/>
      <c r="L4" s="477"/>
      <c r="M4" s="477"/>
      <c r="N4" s="477"/>
      <c r="O4" s="480"/>
      <c r="P4" s="481"/>
    </row>
    <row r="5" spans="2:17" ht="15.75" thickBot="1" x14ac:dyDescent="0.3">
      <c r="B5" s="469"/>
      <c r="C5" s="470"/>
      <c r="D5" s="476"/>
      <c r="E5" s="477"/>
      <c r="F5" s="477"/>
      <c r="G5" s="477"/>
      <c r="H5" s="477"/>
      <c r="I5" s="477"/>
      <c r="J5" s="477"/>
      <c r="K5" s="477"/>
      <c r="L5" s="477"/>
      <c r="M5" s="477"/>
      <c r="N5" s="477"/>
      <c r="O5" s="480"/>
      <c r="P5" s="481"/>
    </row>
    <row r="6" spans="2:17" x14ac:dyDescent="0.25">
      <c r="B6" s="469"/>
      <c r="C6" s="471"/>
      <c r="D6" s="484" t="str">
        <f>PORTADA!D10</f>
        <v>INSTITUTO NACIONALPENITENCIARIO Y CARCELARIO INPEC</v>
      </c>
      <c r="E6" s="485"/>
      <c r="F6" s="485"/>
      <c r="G6" s="485"/>
      <c r="H6" s="485"/>
      <c r="I6" s="485"/>
      <c r="J6" s="485"/>
      <c r="K6" s="485"/>
      <c r="L6" s="485"/>
      <c r="M6" s="485"/>
      <c r="N6" s="485"/>
      <c r="O6" s="480"/>
      <c r="P6" s="481"/>
      <c r="Q6" s="54"/>
    </row>
    <row r="7" spans="2:17" x14ac:dyDescent="0.25">
      <c r="B7" s="469"/>
      <c r="C7" s="471"/>
      <c r="D7" s="486"/>
      <c r="E7" s="487"/>
      <c r="F7" s="487"/>
      <c r="G7" s="487"/>
      <c r="H7" s="487"/>
      <c r="I7" s="487"/>
      <c r="J7" s="487"/>
      <c r="K7" s="487"/>
      <c r="L7" s="487"/>
      <c r="M7" s="487"/>
      <c r="N7" s="487"/>
      <c r="O7" s="480"/>
      <c r="P7" s="481"/>
      <c r="Q7" s="54"/>
    </row>
    <row r="8" spans="2:17" x14ac:dyDescent="0.25">
      <c r="B8" s="469"/>
      <c r="C8" s="471"/>
      <c r="D8" s="486"/>
      <c r="E8" s="487"/>
      <c r="F8" s="487"/>
      <c r="G8" s="487"/>
      <c r="H8" s="487"/>
      <c r="I8" s="487"/>
      <c r="J8" s="487"/>
      <c r="K8" s="487"/>
      <c r="L8" s="487"/>
      <c r="M8" s="487"/>
      <c r="N8" s="487"/>
      <c r="O8" s="480"/>
      <c r="P8" s="481"/>
      <c r="Q8" s="54"/>
    </row>
    <row r="9" spans="2:17" ht="15.75" thickBot="1" x14ac:dyDescent="0.3">
      <c r="B9" s="472"/>
      <c r="C9" s="473"/>
      <c r="D9" s="488"/>
      <c r="E9" s="489"/>
      <c r="F9" s="489"/>
      <c r="G9" s="489"/>
      <c r="H9" s="489"/>
      <c r="I9" s="489"/>
      <c r="J9" s="489"/>
      <c r="K9" s="489"/>
      <c r="L9" s="489"/>
      <c r="M9" s="489"/>
      <c r="N9" s="489"/>
      <c r="O9" s="482"/>
      <c r="P9" s="483"/>
      <c r="Q9" s="54"/>
    </row>
    <row r="10" spans="2:17" x14ac:dyDescent="0.25">
      <c r="P10" s="54"/>
      <c r="Q10" s="54"/>
    </row>
    <row r="11" spans="2:17" ht="14.45" customHeight="1" x14ac:dyDescent="0.25">
      <c r="B11" s="490" t="s">
        <v>95</v>
      </c>
      <c r="C11" s="491"/>
      <c r="D11" s="491"/>
      <c r="E11" s="491"/>
      <c r="F11" s="491"/>
      <c r="G11" s="491"/>
      <c r="H11" s="491"/>
      <c r="I11" s="491"/>
      <c r="J11" s="491"/>
      <c r="K11" s="491"/>
      <c r="L11" s="491"/>
      <c r="M11" s="491"/>
      <c r="N11" s="491"/>
      <c r="O11" s="491"/>
      <c r="P11" s="491"/>
      <c r="Q11" s="54"/>
    </row>
    <row r="12" spans="2:17" ht="51.75" customHeight="1" x14ac:dyDescent="0.25">
      <c r="B12" s="465" t="s">
        <v>96</v>
      </c>
      <c r="C12" s="465"/>
      <c r="D12" s="466" t="s">
        <v>97</v>
      </c>
      <c r="E12" s="466"/>
      <c r="F12" s="466"/>
      <c r="G12" s="466"/>
      <c r="H12" s="466"/>
      <c r="I12" s="466"/>
      <c r="J12" s="466"/>
      <c r="K12" s="466"/>
      <c r="L12" s="466"/>
      <c r="M12" s="466"/>
      <c r="N12" s="466"/>
      <c r="O12" s="466"/>
      <c r="P12" s="466"/>
      <c r="Q12" s="54"/>
    </row>
    <row r="13" spans="2:17" ht="78.75" customHeight="1" x14ac:dyDescent="0.25">
      <c r="B13" s="465" t="s">
        <v>98</v>
      </c>
      <c r="C13" s="465"/>
      <c r="D13" s="496" t="s">
        <v>1285</v>
      </c>
      <c r="E13" s="496"/>
      <c r="F13" s="496"/>
      <c r="G13" s="496"/>
      <c r="H13" s="496"/>
      <c r="I13" s="496"/>
      <c r="J13" s="496"/>
      <c r="K13" s="496"/>
      <c r="L13" s="496"/>
      <c r="M13" s="496"/>
      <c r="N13" s="496"/>
      <c r="O13" s="496"/>
      <c r="P13" s="496"/>
    </row>
    <row r="14" spans="2:17" ht="172.5" customHeight="1" x14ac:dyDescent="0.25">
      <c r="B14" s="465" t="s">
        <v>1263</v>
      </c>
      <c r="C14" s="465"/>
      <c r="D14" s="497" t="s">
        <v>1286</v>
      </c>
      <c r="E14" s="466"/>
      <c r="F14" s="466"/>
      <c r="G14" s="466"/>
      <c r="H14" s="466"/>
      <c r="I14" s="466"/>
      <c r="J14" s="466"/>
      <c r="K14" s="466"/>
      <c r="L14" s="466"/>
      <c r="M14" s="466"/>
      <c r="N14" s="466"/>
      <c r="O14" s="466"/>
      <c r="P14" s="466"/>
    </row>
    <row r="15" spans="2:17" x14ac:dyDescent="0.25">
      <c r="B15" s="465" t="s">
        <v>99</v>
      </c>
      <c r="C15" s="465"/>
      <c r="D15" s="498" t="s">
        <v>1287</v>
      </c>
      <c r="E15" s="498"/>
      <c r="F15" s="498"/>
      <c r="G15" s="498"/>
      <c r="H15" s="498"/>
      <c r="I15" s="498"/>
      <c r="J15" s="498"/>
      <c r="K15" s="498"/>
      <c r="L15" s="498"/>
      <c r="M15" s="498"/>
      <c r="N15" s="498"/>
      <c r="O15" s="498"/>
      <c r="P15" s="498"/>
    </row>
    <row r="16" spans="2:17" x14ac:dyDescent="0.25">
      <c r="B16" s="465" t="s">
        <v>100</v>
      </c>
      <c r="C16" s="465"/>
      <c r="D16" s="498" t="s">
        <v>1288</v>
      </c>
      <c r="E16" s="498"/>
      <c r="F16" s="498"/>
      <c r="G16" s="498"/>
      <c r="H16" s="498"/>
      <c r="I16" s="498"/>
      <c r="J16" s="498"/>
      <c r="K16" s="498"/>
      <c r="L16" s="498"/>
      <c r="M16" s="498"/>
      <c r="N16" s="498"/>
      <c r="O16" s="498"/>
      <c r="P16" s="498"/>
    </row>
    <row r="17" spans="1:17" x14ac:dyDescent="0.25">
      <c r="A17" s="26"/>
      <c r="B17" s="55"/>
      <c r="C17" s="55"/>
      <c r="D17" s="56"/>
      <c r="E17" s="56"/>
      <c r="F17" s="56"/>
      <c r="G17" s="56"/>
      <c r="H17" s="56"/>
      <c r="I17" s="56"/>
      <c r="J17" s="56"/>
      <c r="K17" s="56"/>
      <c r="L17" s="56"/>
      <c r="M17" s="56"/>
      <c r="N17" s="56"/>
      <c r="O17" s="26"/>
      <c r="P17" s="26"/>
      <c r="Q17" s="26"/>
    </row>
    <row r="18" spans="1:17" x14ac:dyDescent="0.25">
      <c r="B18" s="490" t="s">
        <v>101</v>
      </c>
      <c r="C18" s="491"/>
      <c r="D18" s="491"/>
      <c r="E18" s="491"/>
      <c r="F18" s="491"/>
      <c r="G18" s="491"/>
      <c r="H18" s="491"/>
      <c r="I18" s="491"/>
      <c r="J18" s="491"/>
      <c r="K18" s="491"/>
      <c r="L18" s="491"/>
      <c r="M18" s="491"/>
      <c r="N18" s="491"/>
      <c r="O18" s="491"/>
      <c r="P18" s="491"/>
    </row>
    <row r="19" spans="1:17" ht="37.5" customHeight="1" x14ac:dyDescent="0.25">
      <c r="A19" s="57"/>
      <c r="B19" s="492" t="s">
        <v>102</v>
      </c>
      <c r="C19" s="493"/>
      <c r="D19" s="493"/>
      <c r="E19" s="493"/>
      <c r="F19" s="494"/>
      <c r="G19" s="499" t="s">
        <v>103</v>
      </c>
      <c r="H19" s="499"/>
      <c r="I19" s="499"/>
      <c r="J19" s="499"/>
      <c r="K19" s="499"/>
      <c r="L19" s="499"/>
      <c r="M19" s="499"/>
      <c r="N19" s="499"/>
      <c r="O19" s="499"/>
      <c r="P19" s="499"/>
      <c r="Q19" s="57"/>
    </row>
    <row r="20" spans="1:17" ht="18.75" x14ac:dyDescent="0.25">
      <c r="A20" s="57"/>
      <c r="B20" s="492" t="s">
        <v>104</v>
      </c>
      <c r="C20" s="493"/>
      <c r="D20" s="493"/>
      <c r="E20" s="493"/>
      <c r="F20" s="494"/>
      <c r="G20" s="495" t="s">
        <v>1289</v>
      </c>
      <c r="H20" s="495"/>
      <c r="I20" s="495"/>
      <c r="J20" s="495"/>
      <c r="K20" s="495"/>
      <c r="L20" s="495"/>
      <c r="M20" s="495"/>
      <c r="N20" s="495"/>
      <c r="O20" s="495"/>
      <c r="P20" s="495"/>
      <c r="Q20" s="57"/>
    </row>
    <row r="21" spans="1:17" ht="18.75" x14ac:dyDescent="0.25">
      <c r="A21" s="57"/>
      <c r="B21" s="492" t="s">
        <v>105</v>
      </c>
      <c r="C21" s="493"/>
      <c r="D21" s="493"/>
      <c r="E21" s="493"/>
      <c r="F21" s="494"/>
      <c r="G21" s="495" t="s">
        <v>1289</v>
      </c>
      <c r="H21" s="495"/>
      <c r="I21" s="495"/>
      <c r="J21" s="495"/>
      <c r="K21" s="495"/>
      <c r="L21" s="495"/>
      <c r="M21" s="495"/>
      <c r="N21" s="495"/>
      <c r="O21" s="495"/>
      <c r="P21" s="495"/>
      <c r="Q21" s="57"/>
    </row>
    <row r="22" spans="1:17" ht="15.75" thickBot="1" x14ac:dyDescent="0.3"/>
    <row r="23" spans="1:17" x14ac:dyDescent="0.25">
      <c r="A23" s="57"/>
      <c r="B23" s="501" t="s">
        <v>106</v>
      </c>
      <c r="C23" s="503" t="s">
        <v>107</v>
      </c>
      <c r="D23" s="503"/>
      <c r="E23" s="503"/>
      <c r="F23" s="503"/>
      <c r="G23" s="503"/>
      <c r="H23" s="503"/>
      <c r="I23" s="503"/>
      <c r="J23" s="503"/>
      <c r="K23" s="503"/>
      <c r="L23" s="503"/>
      <c r="M23" s="503"/>
      <c r="N23" s="503"/>
      <c r="O23" s="504" t="s">
        <v>108</v>
      </c>
      <c r="P23" s="506" t="s">
        <v>109</v>
      </c>
      <c r="Q23" s="57"/>
    </row>
    <row r="24" spans="1:17" x14ac:dyDescent="0.25">
      <c r="A24" s="57"/>
      <c r="B24" s="502"/>
      <c r="C24" s="465" t="s">
        <v>110</v>
      </c>
      <c r="D24" s="465"/>
      <c r="E24" s="465"/>
      <c r="F24" s="465"/>
      <c r="G24" s="465"/>
      <c r="H24" s="465"/>
      <c r="I24" s="465"/>
      <c r="J24" s="465"/>
      <c r="K24" s="465"/>
      <c r="L24" s="465"/>
      <c r="M24" s="465"/>
      <c r="N24" s="465"/>
      <c r="O24" s="505"/>
      <c r="P24" s="507"/>
      <c r="Q24" s="57"/>
    </row>
    <row r="25" spans="1:17" ht="43.5" customHeight="1" x14ac:dyDescent="0.25">
      <c r="A25" s="58"/>
      <c r="B25" s="30">
        <v>1</v>
      </c>
      <c r="C25" s="500" t="s">
        <v>111</v>
      </c>
      <c r="D25" s="500"/>
      <c r="E25" s="500"/>
      <c r="F25" s="500"/>
      <c r="G25" s="500"/>
      <c r="H25" s="500"/>
      <c r="I25" s="500"/>
      <c r="J25" s="500"/>
      <c r="K25" s="500"/>
      <c r="L25" s="500"/>
      <c r="M25" s="500"/>
      <c r="N25" s="500"/>
      <c r="O25" s="30"/>
      <c r="P25" s="59" t="s">
        <v>112</v>
      </c>
      <c r="Q25" s="58"/>
    </row>
    <row r="26" spans="1:17" ht="32.25" customHeight="1" x14ac:dyDescent="0.25">
      <c r="A26" s="58"/>
      <c r="B26" s="30">
        <v>2</v>
      </c>
      <c r="C26" s="500" t="s">
        <v>98</v>
      </c>
      <c r="D26" s="500"/>
      <c r="E26" s="500"/>
      <c r="F26" s="500"/>
      <c r="G26" s="500"/>
      <c r="H26" s="500"/>
      <c r="I26" s="500"/>
      <c r="J26" s="500"/>
      <c r="K26" s="500"/>
      <c r="L26" s="500"/>
      <c r="M26" s="500"/>
      <c r="N26" s="500"/>
      <c r="O26" s="321" t="s">
        <v>1290</v>
      </c>
      <c r="P26" s="322" t="s">
        <v>1412</v>
      </c>
      <c r="Q26" s="58"/>
    </row>
    <row r="27" spans="1:17" ht="42.75" customHeight="1" x14ac:dyDescent="0.25">
      <c r="A27" s="58"/>
      <c r="B27" s="30">
        <v>3</v>
      </c>
      <c r="C27" s="500" t="s">
        <v>113</v>
      </c>
      <c r="D27" s="500"/>
      <c r="E27" s="500"/>
      <c r="F27" s="500"/>
      <c r="G27" s="500"/>
      <c r="H27" s="500"/>
      <c r="I27" s="500"/>
      <c r="J27" s="500"/>
      <c r="K27" s="500"/>
      <c r="L27" s="500"/>
      <c r="M27" s="500"/>
      <c r="N27" s="500"/>
      <c r="O27" s="30"/>
      <c r="P27" s="322"/>
      <c r="Q27" s="58"/>
    </row>
    <row r="28" spans="1:17" ht="44.25" customHeight="1" x14ac:dyDescent="0.25">
      <c r="A28" s="58"/>
      <c r="B28" s="30">
        <v>4</v>
      </c>
      <c r="C28" s="500" t="s">
        <v>99</v>
      </c>
      <c r="D28" s="500"/>
      <c r="E28" s="500"/>
      <c r="F28" s="500"/>
      <c r="G28" s="500"/>
      <c r="H28" s="500"/>
      <c r="I28" s="500"/>
      <c r="J28" s="500"/>
      <c r="K28" s="500"/>
      <c r="L28" s="500"/>
      <c r="M28" s="500"/>
      <c r="N28" s="500"/>
      <c r="O28" s="321" t="s">
        <v>1291</v>
      </c>
      <c r="P28" s="323" t="s">
        <v>1292</v>
      </c>
      <c r="Q28" s="58"/>
    </row>
    <row r="29" spans="1:17" ht="72" x14ac:dyDescent="0.25">
      <c r="A29" s="58"/>
      <c r="B29" s="311">
        <v>5</v>
      </c>
      <c r="C29" s="500" t="s">
        <v>114</v>
      </c>
      <c r="D29" s="500"/>
      <c r="E29" s="500"/>
      <c r="F29" s="500"/>
      <c r="G29" s="500"/>
      <c r="H29" s="500"/>
      <c r="I29" s="500"/>
      <c r="J29" s="500"/>
      <c r="K29" s="500"/>
      <c r="L29" s="500"/>
      <c r="M29" s="500"/>
      <c r="N29" s="500"/>
      <c r="O29" s="321" t="s">
        <v>1288</v>
      </c>
      <c r="P29" s="322" t="s">
        <v>1293</v>
      </c>
      <c r="Q29" s="58"/>
    </row>
    <row r="30" spans="1:17" ht="45" x14ac:dyDescent="0.25">
      <c r="A30" s="58"/>
      <c r="B30" s="311">
        <v>6</v>
      </c>
      <c r="C30" s="500" t="s">
        <v>115</v>
      </c>
      <c r="D30" s="500"/>
      <c r="E30" s="500"/>
      <c r="F30" s="500"/>
      <c r="G30" s="500"/>
      <c r="H30" s="500"/>
      <c r="I30" s="500"/>
      <c r="J30" s="500"/>
      <c r="K30" s="500"/>
      <c r="L30" s="500"/>
      <c r="M30" s="500"/>
      <c r="N30" s="500"/>
      <c r="O30" s="321" t="s">
        <v>1295</v>
      </c>
      <c r="P30" s="323" t="s">
        <v>1294</v>
      </c>
      <c r="Q30" s="58"/>
    </row>
    <row r="31" spans="1:17" ht="71.25" customHeight="1" x14ac:dyDescent="0.25">
      <c r="A31" s="58"/>
      <c r="B31" s="311">
        <v>7</v>
      </c>
      <c r="C31" s="500" t="s">
        <v>116</v>
      </c>
      <c r="D31" s="500"/>
      <c r="E31" s="500"/>
      <c r="F31" s="500"/>
      <c r="G31" s="500"/>
      <c r="H31" s="500"/>
      <c r="I31" s="500"/>
      <c r="J31" s="500"/>
      <c r="K31" s="500"/>
      <c r="L31" s="500"/>
      <c r="M31" s="500"/>
      <c r="N31" s="500"/>
      <c r="O31" s="377" t="s">
        <v>1296</v>
      </c>
      <c r="P31" s="323" t="s">
        <v>1381</v>
      </c>
      <c r="Q31" s="58"/>
    </row>
    <row r="32" spans="1:17" ht="96" x14ac:dyDescent="0.25">
      <c r="A32" s="58"/>
      <c r="B32" s="311">
        <v>8</v>
      </c>
      <c r="C32" s="500" t="s">
        <v>117</v>
      </c>
      <c r="D32" s="500"/>
      <c r="E32" s="500"/>
      <c r="F32" s="500"/>
      <c r="G32" s="500"/>
      <c r="H32" s="500"/>
      <c r="I32" s="500"/>
      <c r="J32" s="500"/>
      <c r="K32" s="500"/>
      <c r="L32" s="500"/>
      <c r="M32" s="500"/>
      <c r="N32" s="500"/>
      <c r="O32" s="325" t="s">
        <v>1297</v>
      </c>
      <c r="P32" s="322" t="s">
        <v>1382</v>
      </c>
      <c r="Q32" s="58"/>
    </row>
    <row r="33" spans="1:17" ht="60" x14ac:dyDescent="0.25">
      <c r="A33" s="58"/>
      <c r="B33" s="311">
        <v>9</v>
      </c>
      <c r="C33" s="500" t="s">
        <v>118</v>
      </c>
      <c r="D33" s="500"/>
      <c r="E33" s="500"/>
      <c r="F33" s="500"/>
      <c r="G33" s="500"/>
      <c r="H33" s="500"/>
      <c r="I33" s="500"/>
      <c r="J33" s="500"/>
      <c r="K33" s="500"/>
      <c r="L33" s="500"/>
      <c r="M33" s="500"/>
      <c r="N33" s="500"/>
      <c r="O33" s="325" t="s">
        <v>1298</v>
      </c>
      <c r="P33" s="60"/>
      <c r="Q33" s="58"/>
    </row>
    <row r="34" spans="1:17" ht="195" x14ac:dyDescent="0.25">
      <c r="A34" s="58"/>
      <c r="B34" s="311">
        <v>10</v>
      </c>
      <c r="C34" s="508" t="s">
        <v>119</v>
      </c>
      <c r="D34" s="508"/>
      <c r="E34" s="508"/>
      <c r="F34" s="508"/>
      <c r="G34" s="508"/>
      <c r="H34" s="508"/>
      <c r="I34" s="508"/>
      <c r="J34" s="508"/>
      <c r="K34" s="508"/>
      <c r="L34" s="508"/>
      <c r="M34" s="508"/>
      <c r="N34" s="508"/>
      <c r="O34" s="326" t="s">
        <v>1383</v>
      </c>
      <c r="P34" s="61" t="s">
        <v>1384</v>
      </c>
      <c r="Q34" s="58"/>
    </row>
    <row r="35" spans="1:17" ht="45" x14ac:dyDescent="0.25">
      <c r="A35" s="58"/>
      <c r="B35" s="311">
        <v>11</v>
      </c>
      <c r="C35" s="500" t="s">
        <v>120</v>
      </c>
      <c r="D35" s="500"/>
      <c r="E35" s="500"/>
      <c r="F35" s="500"/>
      <c r="G35" s="500"/>
      <c r="H35" s="500"/>
      <c r="I35" s="500"/>
      <c r="J35" s="500"/>
      <c r="K35" s="500"/>
      <c r="L35" s="500"/>
      <c r="M35" s="500"/>
      <c r="N35" s="500"/>
      <c r="O35" s="321" t="s">
        <v>1295</v>
      </c>
      <c r="P35" s="322" t="s">
        <v>1292</v>
      </c>
      <c r="Q35" s="58"/>
    </row>
    <row r="36" spans="1:17" ht="45" x14ac:dyDescent="0.25">
      <c r="A36" s="58"/>
      <c r="B36" s="311">
        <v>12</v>
      </c>
      <c r="C36" s="500" t="s">
        <v>121</v>
      </c>
      <c r="D36" s="500"/>
      <c r="E36" s="500"/>
      <c r="F36" s="500"/>
      <c r="G36" s="500"/>
      <c r="H36" s="500"/>
      <c r="I36" s="500"/>
      <c r="J36" s="500"/>
      <c r="K36" s="500"/>
      <c r="L36" s="500"/>
      <c r="M36" s="500"/>
      <c r="N36" s="500"/>
      <c r="O36" s="321" t="s">
        <v>1299</v>
      </c>
      <c r="P36" s="322" t="s">
        <v>1292</v>
      </c>
      <c r="Q36" s="58"/>
    </row>
    <row r="37" spans="1:17" ht="81" customHeight="1" x14ac:dyDescent="0.25">
      <c r="A37" s="58"/>
      <c r="B37" s="311">
        <v>13</v>
      </c>
      <c r="C37" s="500" t="s">
        <v>122</v>
      </c>
      <c r="D37" s="500"/>
      <c r="E37" s="500"/>
      <c r="F37" s="500"/>
      <c r="G37" s="500"/>
      <c r="H37" s="500"/>
      <c r="I37" s="500"/>
      <c r="J37" s="500"/>
      <c r="K37" s="500"/>
      <c r="L37" s="500"/>
      <c r="M37" s="500"/>
      <c r="N37" s="500"/>
      <c r="O37" s="321" t="s">
        <v>1300</v>
      </c>
      <c r="P37" s="322" t="s">
        <v>1292</v>
      </c>
      <c r="Q37" s="58"/>
    </row>
    <row r="38" spans="1:17" ht="60" x14ac:dyDescent="0.25">
      <c r="A38" s="58"/>
      <c r="B38" s="311">
        <v>14</v>
      </c>
      <c r="C38" s="500" t="s">
        <v>123</v>
      </c>
      <c r="D38" s="500"/>
      <c r="E38" s="500"/>
      <c r="F38" s="500"/>
      <c r="G38" s="500"/>
      <c r="H38" s="500"/>
      <c r="I38" s="500"/>
      <c r="J38" s="500"/>
      <c r="K38" s="500"/>
      <c r="L38" s="500"/>
      <c r="M38" s="500"/>
      <c r="N38" s="500"/>
      <c r="O38" s="321" t="s">
        <v>1301</v>
      </c>
      <c r="P38" s="322" t="s">
        <v>1292</v>
      </c>
      <c r="Q38" s="58"/>
    </row>
    <row r="39" spans="1:17" ht="75" x14ac:dyDescent="0.25">
      <c r="A39" s="58"/>
      <c r="B39" s="311">
        <v>15</v>
      </c>
      <c r="C39" s="500" t="s">
        <v>124</v>
      </c>
      <c r="D39" s="500"/>
      <c r="E39" s="500"/>
      <c r="F39" s="500"/>
      <c r="G39" s="500"/>
      <c r="H39" s="500"/>
      <c r="I39" s="500"/>
      <c r="J39" s="500"/>
      <c r="K39" s="500"/>
      <c r="L39" s="500"/>
      <c r="M39" s="500"/>
      <c r="N39" s="500"/>
      <c r="O39" s="321" t="s">
        <v>1302</v>
      </c>
      <c r="P39" s="322" t="s">
        <v>1292</v>
      </c>
      <c r="Q39" s="58"/>
    </row>
    <row r="40" spans="1:17" ht="69.75" customHeight="1" x14ac:dyDescent="0.25">
      <c r="A40" s="58"/>
      <c r="B40" s="311">
        <v>16</v>
      </c>
      <c r="C40" s="500" t="s">
        <v>125</v>
      </c>
      <c r="D40" s="500"/>
      <c r="E40" s="500"/>
      <c r="F40" s="500"/>
      <c r="G40" s="500"/>
      <c r="H40" s="500"/>
      <c r="I40" s="500"/>
      <c r="J40" s="500"/>
      <c r="K40" s="500"/>
      <c r="L40" s="500"/>
      <c r="M40" s="500"/>
      <c r="N40" s="500"/>
      <c r="O40" s="321" t="s">
        <v>1374</v>
      </c>
      <c r="P40" s="322" t="s">
        <v>1292</v>
      </c>
      <c r="Q40" s="58"/>
    </row>
    <row r="41" spans="1:17" ht="39.75" customHeight="1" x14ac:dyDescent="0.25">
      <c r="A41" s="58"/>
      <c r="B41" s="311">
        <v>17</v>
      </c>
      <c r="C41" s="500" t="s">
        <v>126</v>
      </c>
      <c r="D41" s="500"/>
      <c r="E41" s="500"/>
      <c r="F41" s="500"/>
      <c r="G41" s="500"/>
      <c r="H41" s="500"/>
      <c r="I41" s="500"/>
      <c r="J41" s="500"/>
      <c r="K41" s="500"/>
      <c r="L41" s="500"/>
      <c r="M41" s="500"/>
      <c r="N41" s="500"/>
      <c r="O41" s="321" t="s">
        <v>1303</v>
      </c>
      <c r="P41" s="322" t="s">
        <v>1292</v>
      </c>
      <c r="Q41" s="58"/>
    </row>
    <row r="42" spans="1:17" ht="56.25" customHeight="1" x14ac:dyDescent="0.25">
      <c r="A42" s="58"/>
      <c r="B42" s="311">
        <v>18</v>
      </c>
      <c r="C42" s="500" t="s">
        <v>127</v>
      </c>
      <c r="D42" s="500"/>
      <c r="E42" s="500"/>
      <c r="F42" s="500"/>
      <c r="G42" s="500"/>
      <c r="H42" s="500"/>
      <c r="I42" s="500"/>
      <c r="J42" s="500"/>
      <c r="K42" s="500"/>
      <c r="L42" s="500"/>
      <c r="M42" s="500"/>
      <c r="N42" s="500"/>
      <c r="O42" s="321" t="s">
        <v>1304</v>
      </c>
      <c r="P42" s="322" t="s">
        <v>1305</v>
      </c>
      <c r="Q42" s="58"/>
    </row>
    <row r="43" spans="1:17" ht="90" x14ac:dyDescent="0.25">
      <c r="A43" s="58"/>
      <c r="B43" s="311">
        <v>19</v>
      </c>
      <c r="C43" s="500" t="s">
        <v>128</v>
      </c>
      <c r="D43" s="500"/>
      <c r="E43" s="500"/>
      <c r="F43" s="500"/>
      <c r="G43" s="500"/>
      <c r="H43" s="500"/>
      <c r="I43" s="500"/>
      <c r="J43" s="500"/>
      <c r="K43" s="500"/>
      <c r="L43" s="500"/>
      <c r="M43" s="500"/>
      <c r="N43" s="500"/>
      <c r="O43" s="321" t="s">
        <v>1306</v>
      </c>
      <c r="P43" s="322" t="s">
        <v>1292</v>
      </c>
      <c r="Q43" s="58"/>
    </row>
    <row r="44" spans="1:17" ht="165" customHeight="1" x14ac:dyDescent="0.25">
      <c r="A44" s="58"/>
      <c r="B44" s="311">
        <v>20</v>
      </c>
      <c r="C44" s="500" t="s">
        <v>129</v>
      </c>
      <c r="D44" s="500"/>
      <c r="E44" s="500"/>
      <c r="F44" s="500"/>
      <c r="G44" s="500"/>
      <c r="H44" s="500"/>
      <c r="I44" s="500"/>
      <c r="J44" s="500"/>
      <c r="K44" s="500"/>
      <c r="L44" s="500"/>
      <c r="M44" s="500"/>
      <c r="N44" s="500"/>
      <c r="O44" s="512" t="s">
        <v>1388</v>
      </c>
      <c r="P44" s="514" t="s">
        <v>1292</v>
      </c>
      <c r="Q44" s="58"/>
    </row>
    <row r="45" spans="1:17" ht="152.25" customHeight="1" x14ac:dyDescent="0.25">
      <c r="A45" s="58"/>
      <c r="B45" s="311">
        <v>21</v>
      </c>
      <c r="C45" s="500" t="s">
        <v>130</v>
      </c>
      <c r="D45" s="500"/>
      <c r="E45" s="500"/>
      <c r="F45" s="500"/>
      <c r="G45" s="500"/>
      <c r="H45" s="500"/>
      <c r="I45" s="500"/>
      <c r="J45" s="500"/>
      <c r="K45" s="500"/>
      <c r="L45" s="500"/>
      <c r="M45" s="500"/>
      <c r="N45" s="500"/>
      <c r="O45" s="513"/>
      <c r="P45" s="515"/>
      <c r="Q45" s="58"/>
    </row>
    <row r="46" spans="1:17" ht="44.25" customHeight="1" x14ac:dyDescent="0.25">
      <c r="A46" s="58"/>
      <c r="B46" s="311">
        <v>22</v>
      </c>
      <c r="C46" s="508" t="s">
        <v>131</v>
      </c>
      <c r="D46" s="508"/>
      <c r="E46" s="508"/>
      <c r="F46" s="508"/>
      <c r="G46" s="508"/>
      <c r="H46" s="508"/>
      <c r="I46" s="508"/>
      <c r="J46" s="508"/>
      <c r="K46" s="508"/>
      <c r="L46" s="508"/>
      <c r="M46" s="508"/>
      <c r="N46" s="508"/>
      <c r="O46" s="30" t="s">
        <v>1361</v>
      </c>
      <c r="P46" s="60"/>
      <c r="Q46" s="58"/>
    </row>
    <row r="47" spans="1:17" ht="36" x14ac:dyDescent="0.25">
      <c r="A47" s="58"/>
      <c r="B47" s="311">
        <v>23</v>
      </c>
      <c r="C47" s="508" t="s">
        <v>1261</v>
      </c>
      <c r="D47" s="508"/>
      <c r="E47" s="508"/>
      <c r="F47" s="508"/>
      <c r="G47" s="508"/>
      <c r="H47" s="508"/>
      <c r="I47" s="508"/>
      <c r="J47" s="508"/>
      <c r="K47" s="508"/>
      <c r="L47" s="508"/>
      <c r="M47" s="508"/>
      <c r="N47" s="508"/>
      <c r="O47" s="30"/>
      <c r="P47" s="60" t="s">
        <v>1389</v>
      </c>
      <c r="Q47" s="58"/>
    </row>
    <row r="48" spans="1:17" ht="58.5" customHeight="1" x14ac:dyDescent="0.25">
      <c r="A48" s="58"/>
      <c r="B48" s="311">
        <v>24</v>
      </c>
      <c r="C48" s="500" t="s">
        <v>132</v>
      </c>
      <c r="D48" s="500"/>
      <c r="E48" s="500"/>
      <c r="F48" s="500"/>
      <c r="G48" s="500"/>
      <c r="H48" s="500"/>
      <c r="I48" s="500"/>
      <c r="J48" s="500"/>
      <c r="K48" s="500"/>
      <c r="L48" s="500"/>
      <c r="M48" s="500"/>
      <c r="N48" s="500"/>
      <c r="O48" s="325" t="s">
        <v>1385</v>
      </c>
      <c r="P48" s="322" t="s">
        <v>1292</v>
      </c>
      <c r="Q48" s="58"/>
    </row>
    <row r="49" spans="1:17" ht="60" x14ac:dyDescent="0.25">
      <c r="A49" s="58"/>
      <c r="B49" s="311">
        <v>25</v>
      </c>
      <c r="C49" s="500" t="s">
        <v>133</v>
      </c>
      <c r="D49" s="500"/>
      <c r="E49" s="500"/>
      <c r="F49" s="500"/>
      <c r="G49" s="500"/>
      <c r="H49" s="500"/>
      <c r="I49" s="500"/>
      <c r="J49" s="500"/>
      <c r="K49" s="500"/>
      <c r="L49" s="500"/>
      <c r="M49" s="500"/>
      <c r="N49" s="500"/>
      <c r="O49" s="376" t="s">
        <v>1374</v>
      </c>
      <c r="P49" s="322" t="s">
        <v>1292</v>
      </c>
      <c r="Q49" s="58"/>
    </row>
    <row r="50" spans="1:17" ht="60" x14ac:dyDescent="0.25">
      <c r="A50" s="58"/>
      <c r="B50" s="311">
        <v>26</v>
      </c>
      <c r="C50" s="500" t="s">
        <v>134</v>
      </c>
      <c r="D50" s="500"/>
      <c r="E50" s="500"/>
      <c r="F50" s="500"/>
      <c r="G50" s="500"/>
      <c r="H50" s="500"/>
      <c r="I50" s="500"/>
      <c r="J50" s="500"/>
      <c r="K50" s="500"/>
      <c r="L50" s="500"/>
      <c r="M50" s="500"/>
      <c r="N50" s="500"/>
      <c r="O50" s="376" t="s">
        <v>1374</v>
      </c>
      <c r="P50" s="322" t="s">
        <v>1292</v>
      </c>
      <c r="Q50" s="58"/>
    </row>
    <row r="51" spans="1:17" ht="48" x14ac:dyDescent="0.25">
      <c r="A51" s="58"/>
      <c r="B51" s="311">
        <v>27</v>
      </c>
      <c r="C51" s="500" t="s">
        <v>1262</v>
      </c>
      <c r="D51" s="500"/>
      <c r="E51" s="500"/>
      <c r="F51" s="500"/>
      <c r="G51" s="500"/>
      <c r="H51" s="500"/>
      <c r="I51" s="500"/>
      <c r="J51" s="500"/>
      <c r="K51" s="500"/>
      <c r="L51" s="500"/>
      <c r="M51" s="500"/>
      <c r="N51" s="500"/>
      <c r="O51" s="30"/>
      <c r="P51" s="60" t="s">
        <v>1307</v>
      </c>
      <c r="Q51" s="58"/>
    </row>
    <row r="52" spans="1:17" ht="36" x14ac:dyDescent="0.25">
      <c r="A52" s="58"/>
      <c r="B52" s="311">
        <v>28</v>
      </c>
      <c r="C52" s="500" t="s">
        <v>135</v>
      </c>
      <c r="D52" s="500"/>
      <c r="E52" s="500"/>
      <c r="F52" s="500"/>
      <c r="G52" s="500"/>
      <c r="H52" s="500"/>
      <c r="I52" s="500"/>
      <c r="J52" s="500"/>
      <c r="K52" s="500"/>
      <c r="L52" s="500"/>
      <c r="M52" s="500"/>
      <c r="N52" s="500"/>
      <c r="O52" s="30"/>
      <c r="P52" s="60" t="s">
        <v>1308</v>
      </c>
      <c r="Q52" s="58"/>
    </row>
    <row r="53" spans="1:17" ht="60" x14ac:dyDescent="0.25">
      <c r="A53" s="58"/>
      <c r="B53" s="311">
        <v>29</v>
      </c>
      <c r="C53" s="500" t="s">
        <v>136</v>
      </c>
      <c r="D53" s="500"/>
      <c r="E53" s="500"/>
      <c r="F53" s="500"/>
      <c r="G53" s="500"/>
      <c r="H53" s="500"/>
      <c r="I53" s="500"/>
      <c r="J53" s="500"/>
      <c r="K53" s="500"/>
      <c r="L53" s="500"/>
      <c r="M53" s="500"/>
      <c r="N53" s="500"/>
      <c r="O53" s="325" t="s">
        <v>1309</v>
      </c>
      <c r="P53" s="324" t="s">
        <v>1310</v>
      </c>
      <c r="Q53" s="58"/>
    </row>
    <row r="54" spans="1:17" ht="24" x14ac:dyDescent="0.25">
      <c r="A54" s="58"/>
      <c r="B54" s="311">
        <v>30</v>
      </c>
      <c r="C54" s="500" t="s">
        <v>137</v>
      </c>
      <c r="D54" s="500"/>
      <c r="E54" s="500"/>
      <c r="F54" s="500"/>
      <c r="G54" s="500"/>
      <c r="H54" s="500"/>
      <c r="I54" s="500"/>
      <c r="J54" s="500"/>
      <c r="K54" s="500"/>
      <c r="L54" s="500"/>
      <c r="M54" s="500"/>
      <c r="N54" s="500"/>
      <c r="O54" s="325"/>
      <c r="P54" s="322" t="s">
        <v>1311</v>
      </c>
      <c r="Q54" s="58"/>
    </row>
    <row r="55" spans="1:17" ht="47.25" customHeight="1" x14ac:dyDescent="0.25">
      <c r="A55" s="58"/>
      <c r="B55" s="311">
        <v>31</v>
      </c>
      <c r="C55" s="500" t="s">
        <v>138</v>
      </c>
      <c r="D55" s="500"/>
      <c r="E55" s="500"/>
      <c r="F55" s="500"/>
      <c r="G55" s="500"/>
      <c r="H55" s="500"/>
      <c r="I55" s="500"/>
      <c r="J55" s="500"/>
      <c r="K55" s="500"/>
      <c r="L55" s="500"/>
      <c r="M55" s="500"/>
      <c r="N55" s="500"/>
      <c r="O55" s="321" t="s">
        <v>1312</v>
      </c>
      <c r="P55" s="322" t="s">
        <v>1390</v>
      </c>
      <c r="Q55" s="58"/>
    </row>
    <row r="56" spans="1:17" ht="24" x14ac:dyDescent="0.25">
      <c r="A56" s="58"/>
      <c r="B56" s="311">
        <v>32</v>
      </c>
      <c r="C56" s="500" t="s">
        <v>139</v>
      </c>
      <c r="D56" s="500"/>
      <c r="E56" s="500"/>
      <c r="F56" s="500"/>
      <c r="G56" s="500"/>
      <c r="H56" s="500"/>
      <c r="I56" s="500"/>
      <c r="J56" s="500"/>
      <c r="K56" s="500"/>
      <c r="L56" s="500"/>
      <c r="M56" s="500"/>
      <c r="N56" s="500"/>
      <c r="O56" s="62"/>
      <c r="P56" s="60" t="s">
        <v>1313</v>
      </c>
      <c r="Q56" s="58"/>
    </row>
    <row r="57" spans="1:17" ht="60" x14ac:dyDescent="0.25">
      <c r="A57" s="58"/>
      <c r="B57" s="311">
        <v>33</v>
      </c>
      <c r="C57" s="500" t="s">
        <v>140</v>
      </c>
      <c r="D57" s="500"/>
      <c r="E57" s="500"/>
      <c r="F57" s="500"/>
      <c r="G57" s="500"/>
      <c r="H57" s="500"/>
      <c r="I57" s="500"/>
      <c r="J57" s="500"/>
      <c r="K57" s="500"/>
      <c r="L57" s="500"/>
      <c r="M57" s="500"/>
      <c r="N57" s="500"/>
      <c r="O57" s="327" t="s">
        <v>1314</v>
      </c>
      <c r="P57" s="60" t="s">
        <v>1386</v>
      </c>
      <c r="Q57" s="58"/>
    </row>
    <row r="58" spans="1:17" ht="57" customHeight="1" x14ac:dyDescent="0.25">
      <c r="A58" s="58"/>
      <c r="B58" s="311">
        <v>34</v>
      </c>
      <c r="C58" s="509" t="s">
        <v>141</v>
      </c>
      <c r="D58" s="509"/>
      <c r="E58" s="509"/>
      <c r="F58" s="509"/>
      <c r="G58" s="509"/>
      <c r="H58" s="509"/>
      <c r="I58" s="509"/>
      <c r="J58" s="509"/>
      <c r="K58" s="509"/>
      <c r="L58" s="509"/>
      <c r="M58" s="509"/>
      <c r="N58" s="509"/>
      <c r="O58" s="325" t="s">
        <v>1315</v>
      </c>
      <c r="P58" s="322" t="s">
        <v>1375</v>
      </c>
      <c r="Q58" s="58"/>
    </row>
    <row r="59" spans="1:17" x14ac:dyDescent="0.25">
      <c r="A59" s="58"/>
      <c r="B59" s="30"/>
      <c r="C59" s="510" t="s">
        <v>142</v>
      </c>
      <c r="D59" s="510"/>
      <c r="E59" s="510"/>
      <c r="F59" s="510"/>
      <c r="G59" s="510"/>
      <c r="H59" s="510"/>
      <c r="I59" s="510"/>
      <c r="J59" s="510"/>
      <c r="K59" s="510"/>
      <c r="L59" s="510"/>
      <c r="M59" s="510"/>
      <c r="N59" s="510"/>
      <c r="O59" s="30"/>
      <c r="P59" s="60"/>
      <c r="Q59" s="58"/>
    </row>
    <row r="60" spans="1:17" ht="51" customHeight="1" x14ac:dyDescent="0.25">
      <c r="A60" s="58"/>
      <c r="B60" s="30">
        <v>35</v>
      </c>
      <c r="C60" s="511" t="s">
        <v>143</v>
      </c>
      <c r="D60" s="511"/>
      <c r="E60" s="511"/>
      <c r="F60" s="511"/>
      <c r="G60" s="511"/>
      <c r="H60" s="511"/>
      <c r="I60" s="511"/>
      <c r="J60" s="511"/>
      <c r="K60" s="511"/>
      <c r="L60" s="511"/>
      <c r="M60" s="511"/>
      <c r="N60" s="511"/>
      <c r="O60" s="378" t="s">
        <v>1413</v>
      </c>
      <c r="P60" s="319" t="s">
        <v>1376</v>
      </c>
      <c r="Q60" s="58"/>
    </row>
    <row r="61" spans="1:17" ht="48" x14ac:dyDescent="0.25">
      <c r="A61" s="58"/>
      <c r="B61" s="30">
        <v>36</v>
      </c>
      <c r="C61" s="511" t="s">
        <v>144</v>
      </c>
      <c r="D61" s="511"/>
      <c r="E61" s="511"/>
      <c r="F61" s="511"/>
      <c r="G61" s="511"/>
      <c r="H61" s="511"/>
      <c r="I61" s="511"/>
      <c r="J61" s="511"/>
      <c r="K61" s="511"/>
      <c r="L61" s="511"/>
      <c r="M61" s="511"/>
      <c r="N61" s="511"/>
      <c r="O61" s="30"/>
      <c r="P61" s="60" t="s">
        <v>1414</v>
      </c>
      <c r="Q61" s="58"/>
    </row>
    <row r="62" spans="1:17" ht="24" x14ac:dyDescent="0.25">
      <c r="A62" s="58"/>
      <c r="B62" s="30">
        <v>37</v>
      </c>
      <c r="C62" s="511" t="s">
        <v>145</v>
      </c>
      <c r="D62" s="511"/>
      <c r="E62" s="511"/>
      <c r="F62" s="511"/>
      <c r="G62" s="511"/>
      <c r="H62" s="511"/>
      <c r="I62" s="511"/>
      <c r="J62" s="511"/>
      <c r="K62" s="511"/>
      <c r="L62" s="511"/>
      <c r="M62" s="511"/>
      <c r="N62" s="511"/>
      <c r="O62" s="30"/>
      <c r="P62" s="60" t="s">
        <v>1313</v>
      </c>
      <c r="Q62" s="58"/>
    </row>
    <row r="63" spans="1:17" x14ac:dyDescent="0.25">
      <c r="A63" s="58"/>
      <c r="B63" s="30"/>
      <c r="C63" s="510" t="s">
        <v>146</v>
      </c>
      <c r="D63" s="510"/>
      <c r="E63" s="510"/>
      <c r="F63" s="510"/>
      <c r="G63" s="510"/>
      <c r="H63" s="510"/>
      <c r="I63" s="510"/>
      <c r="J63" s="510"/>
      <c r="K63" s="510"/>
      <c r="L63" s="510"/>
      <c r="M63" s="510"/>
      <c r="N63" s="510"/>
      <c r="O63" s="62"/>
      <c r="P63" s="60"/>
      <c r="Q63" s="58"/>
    </row>
    <row r="64" spans="1:17" ht="30" x14ac:dyDescent="0.25">
      <c r="A64" s="58"/>
      <c r="B64" s="30">
        <v>38</v>
      </c>
      <c r="C64" s="511" t="s">
        <v>147</v>
      </c>
      <c r="D64" s="511" t="s">
        <v>148</v>
      </c>
      <c r="E64" s="511" t="s">
        <v>148</v>
      </c>
      <c r="F64" s="511" t="s">
        <v>148</v>
      </c>
      <c r="G64" s="511" t="s">
        <v>148</v>
      </c>
      <c r="H64" s="511" t="s">
        <v>148</v>
      </c>
      <c r="I64" s="511" t="s">
        <v>148</v>
      </c>
      <c r="J64" s="511" t="s">
        <v>148</v>
      </c>
      <c r="K64" s="511" t="s">
        <v>148</v>
      </c>
      <c r="L64" s="511" t="s">
        <v>148</v>
      </c>
      <c r="M64" s="511" t="s">
        <v>148</v>
      </c>
      <c r="N64" s="511" t="s">
        <v>148</v>
      </c>
      <c r="O64" s="327" t="s">
        <v>1387</v>
      </c>
      <c r="P64" s="60"/>
      <c r="Q64" s="58"/>
    </row>
    <row r="65" spans="1:17" ht="30" x14ac:dyDescent="0.25">
      <c r="A65" s="58"/>
      <c r="B65" s="30">
        <v>39</v>
      </c>
      <c r="C65" s="511" t="s">
        <v>149</v>
      </c>
      <c r="D65" s="511" t="s">
        <v>149</v>
      </c>
      <c r="E65" s="511" t="s">
        <v>149</v>
      </c>
      <c r="F65" s="511" t="s">
        <v>149</v>
      </c>
      <c r="G65" s="511" t="s">
        <v>149</v>
      </c>
      <c r="H65" s="511" t="s">
        <v>149</v>
      </c>
      <c r="I65" s="511" t="s">
        <v>149</v>
      </c>
      <c r="J65" s="511" t="s">
        <v>149</v>
      </c>
      <c r="K65" s="511" t="s">
        <v>149</v>
      </c>
      <c r="L65" s="511" t="s">
        <v>149</v>
      </c>
      <c r="M65" s="511" t="s">
        <v>149</v>
      </c>
      <c r="N65" s="511" t="s">
        <v>149</v>
      </c>
      <c r="O65" s="62" t="s">
        <v>1316</v>
      </c>
      <c r="P65" s="60"/>
      <c r="Q65" s="58"/>
    </row>
    <row r="66" spans="1:17" ht="44.25" customHeight="1" x14ac:dyDescent="0.25">
      <c r="A66" s="58"/>
      <c r="B66" s="30">
        <v>40</v>
      </c>
      <c r="C66" s="511" t="s">
        <v>150</v>
      </c>
      <c r="D66" s="511" t="s">
        <v>150</v>
      </c>
      <c r="E66" s="511" t="s">
        <v>150</v>
      </c>
      <c r="F66" s="511" t="s">
        <v>150</v>
      </c>
      <c r="G66" s="511" t="s">
        <v>150</v>
      </c>
      <c r="H66" s="511" t="s">
        <v>150</v>
      </c>
      <c r="I66" s="511" t="s">
        <v>150</v>
      </c>
      <c r="J66" s="511" t="s">
        <v>150</v>
      </c>
      <c r="K66" s="511" t="s">
        <v>150</v>
      </c>
      <c r="L66" s="511" t="s">
        <v>150</v>
      </c>
      <c r="M66" s="511" t="s">
        <v>150</v>
      </c>
      <c r="N66" s="511" t="s">
        <v>150</v>
      </c>
      <c r="O66" s="30"/>
      <c r="P66" s="60" t="s">
        <v>1377</v>
      </c>
      <c r="Q66" s="58"/>
    </row>
    <row r="67" spans="1:17" x14ac:dyDescent="0.25">
      <c r="A67" s="58"/>
      <c r="B67" s="30"/>
      <c r="C67" s="510" t="s">
        <v>151</v>
      </c>
      <c r="D67" s="510"/>
      <c r="E67" s="510"/>
      <c r="F67" s="510"/>
      <c r="G67" s="510"/>
      <c r="H67" s="510"/>
      <c r="I67" s="510"/>
      <c r="J67" s="510"/>
      <c r="K67" s="510"/>
      <c r="L67" s="510"/>
      <c r="M67" s="510"/>
      <c r="N67" s="510"/>
      <c r="O67" s="62"/>
      <c r="P67" s="60"/>
      <c r="Q67" s="58"/>
    </row>
    <row r="68" spans="1:17" ht="24" x14ac:dyDescent="0.25">
      <c r="A68" s="58"/>
      <c r="B68" s="30">
        <v>41</v>
      </c>
      <c r="C68" s="511" t="s">
        <v>152</v>
      </c>
      <c r="D68" s="511"/>
      <c r="E68" s="511"/>
      <c r="F68" s="511"/>
      <c r="G68" s="511"/>
      <c r="H68" s="511"/>
      <c r="I68" s="511"/>
      <c r="J68" s="511"/>
      <c r="K68" s="511"/>
      <c r="L68" s="511"/>
      <c r="M68" s="511"/>
      <c r="N68" s="511"/>
      <c r="O68" s="30"/>
      <c r="P68" s="60" t="s">
        <v>1415</v>
      </c>
      <c r="Q68" s="58"/>
    </row>
    <row r="69" spans="1:17" ht="30" x14ac:dyDescent="0.25">
      <c r="A69" s="58"/>
      <c r="B69" s="30">
        <v>42</v>
      </c>
      <c r="C69" s="511" t="s">
        <v>1264</v>
      </c>
      <c r="D69" s="511"/>
      <c r="E69" s="511"/>
      <c r="F69" s="511"/>
      <c r="G69" s="511"/>
      <c r="H69" s="511"/>
      <c r="I69" s="511"/>
      <c r="J69" s="511"/>
      <c r="K69" s="511"/>
      <c r="L69" s="511"/>
      <c r="M69" s="511"/>
      <c r="N69" s="511"/>
      <c r="O69" s="320" t="s">
        <v>1316</v>
      </c>
      <c r="P69" s="60"/>
      <c r="Q69" s="58"/>
    </row>
    <row r="70" spans="1:17" ht="45" x14ac:dyDescent="0.25">
      <c r="C70" s="520" t="s">
        <v>153</v>
      </c>
      <c r="D70" s="520"/>
      <c r="E70" s="520"/>
      <c r="F70" s="520"/>
      <c r="G70" s="520"/>
      <c r="H70" s="520"/>
      <c r="I70" s="520" t="s">
        <v>154</v>
      </c>
      <c r="J70" s="520"/>
      <c r="K70" s="520" t="s">
        <v>155</v>
      </c>
      <c r="L70" s="520"/>
      <c r="M70" s="520"/>
      <c r="N70" s="63" t="s">
        <v>156</v>
      </c>
    </row>
    <row r="71" spans="1:17" x14ac:dyDescent="0.25">
      <c r="B71" s="30">
        <v>43</v>
      </c>
      <c r="C71" s="516" t="s">
        <v>157</v>
      </c>
      <c r="D71" s="517"/>
      <c r="E71" s="517"/>
      <c r="F71" s="517"/>
      <c r="G71" s="517"/>
      <c r="H71" s="518"/>
      <c r="I71" s="519">
        <v>16</v>
      </c>
      <c r="J71" s="519"/>
      <c r="K71" s="519">
        <v>6</v>
      </c>
      <c r="L71" s="519"/>
      <c r="M71" s="519"/>
      <c r="N71" s="328">
        <f>K71/I71</f>
        <v>0.375</v>
      </c>
      <c r="P71" t="s">
        <v>1317</v>
      </c>
    </row>
  </sheetData>
  <mergeCells count="80">
    <mergeCell ref="O44:O45"/>
    <mergeCell ref="P44:P45"/>
    <mergeCell ref="C71:H71"/>
    <mergeCell ref="I71:J71"/>
    <mergeCell ref="K71:M71"/>
    <mergeCell ref="C62:N62"/>
    <mergeCell ref="C63:N63"/>
    <mergeCell ref="C64:N64"/>
    <mergeCell ref="C65:N65"/>
    <mergeCell ref="C66:N66"/>
    <mergeCell ref="C67:N67"/>
    <mergeCell ref="C68:N68"/>
    <mergeCell ref="C69:N69"/>
    <mergeCell ref="C70:H70"/>
    <mergeCell ref="I70:J70"/>
    <mergeCell ref="K70:M70"/>
    <mergeCell ref="C58:N58"/>
    <mergeCell ref="C59:N59"/>
    <mergeCell ref="C60:N60"/>
    <mergeCell ref="C61:N61"/>
    <mergeCell ref="C52:N52"/>
    <mergeCell ref="C53:N53"/>
    <mergeCell ref="C54:N54"/>
    <mergeCell ref="C55:N55"/>
    <mergeCell ref="C56:N56"/>
    <mergeCell ref="C57:N57"/>
    <mergeCell ref="C42:N42"/>
    <mergeCell ref="C43:N43"/>
    <mergeCell ref="C44:N44"/>
    <mergeCell ref="C45:N45"/>
    <mergeCell ref="C46:N46"/>
    <mergeCell ref="C47:N47"/>
    <mergeCell ref="C48:N48"/>
    <mergeCell ref="C49:N49"/>
    <mergeCell ref="C50:N50"/>
    <mergeCell ref="C51:N51"/>
    <mergeCell ref="C41:N41"/>
    <mergeCell ref="C31:N31"/>
    <mergeCell ref="C32:N32"/>
    <mergeCell ref="C33:N33"/>
    <mergeCell ref="C34:N34"/>
    <mergeCell ref="C35:N35"/>
    <mergeCell ref="C36:N36"/>
    <mergeCell ref="C37:N37"/>
    <mergeCell ref="C38:N38"/>
    <mergeCell ref="C39:N39"/>
    <mergeCell ref="C40:N40"/>
    <mergeCell ref="C30:N30"/>
    <mergeCell ref="B21:F21"/>
    <mergeCell ref="G21:P21"/>
    <mergeCell ref="B23:B24"/>
    <mergeCell ref="C23:N23"/>
    <mergeCell ref="O23:O24"/>
    <mergeCell ref="P23:P24"/>
    <mergeCell ref="C24:N24"/>
    <mergeCell ref="C25:N25"/>
    <mergeCell ref="C26:N26"/>
    <mergeCell ref="C27:N27"/>
    <mergeCell ref="C28:N28"/>
    <mergeCell ref="C29:N29"/>
    <mergeCell ref="B20:F20"/>
    <mergeCell ref="G20:P20"/>
    <mergeCell ref="B13:C13"/>
    <mergeCell ref="D13:P13"/>
    <mergeCell ref="B14:C14"/>
    <mergeCell ref="D14:P14"/>
    <mergeCell ref="B15:C15"/>
    <mergeCell ref="D15:P15"/>
    <mergeCell ref="B16:C16"/>
    <mergeCell ref="D16:P16"/>
    <mergeCell ref="B18:P18"/>
    <mergeCell ref="B19:F19"/>
    <mergeCell ref="G19:P19"/>
    <mergeCell ref="B12:C12"/>
    <mergeCell ref="D12:P12"/>
    <mergeCell ref="B2:C9"/>
    <mergeCell ref="D2:N5"/>
    <mergeCell ref="O2:P9"/>
    <mergeCell ref="D6:N9"/>
    <mergeCell ref="B11:P11"/>
  </mergeCells>
  <hyperlinks>
    <hyperlink ref="D15:P15" r:id="rId1" display="Mapa de proceso" xr:uid="{00000000-0004-0000-0200-000000000000}"/>
    <hyperlink ref="D16:P16" r:id="rId2" display="Estructura Organica" xr:uid="{00000000-0004-0000-0200-000001000000}"/>
    <hyperlink ref="O26" r:id="rId3" xr:uid="{00000000-0004-0000-0200-000002000000}"/>
    <hyperlink ref="O28" r:id="rId4" xr:uid="{00000000-0004-0000-0200-000003000000}"/>
    <hyperlink ref="O29" r:id="rId5" xr:uid="{00000000-0004-0000-0200-000004000000}"/>
    <hyperlink ref="O30" r:id="rId6" display="http://isolucion.inpec.gov.co/Isolucion4Inpec/Administracion/frmFrameSet.aspx?Ruta=fi9CYW5jb0Nvbm9jaW1pZW50bzRJTlBFQy9jL2M5ZjNmM2ViMjgzMTQ5YjdiZTllZGE3ZWVlZGQ1MzViL2M5ZjNmM2ViMjgzMTQ5YjdiZTllZGE3ZWVlZGQ1MzViLmFzcD9kZWJ1Zz15ZXMmSURBUlRJQ1VMTz0xMzY2Ng==" xr:uid="{00000000-0004-0000-0200-000005000000}"/>
    <hyperlink ref="O31" r:id="rId7" display="http://isolucion.inpec.gov.co/Isolucion4Inpec/Administracion/frmFrameSet.aspx?Ruta=fi9CYW5jb0Nvbm9jaW1pZW50bzRJTlBFQy81LzU4ZmM5Y2Q0YzI4YTQ4OWVhYjA4NjIxNzM4YTZkMDdiLzU4ZmM5Y2Q0YzI4YTQ4OWVhYjA4NjIxNzM4YTZkMDdiLmFzcD9kZWJ1Zz15ZXMmSURBUlRJQ1VMTz0xNTIwMQ==" xr:uid="{00000000-0004-0000-0200-000006000000}"/>
    <hyperlink ref="O35" r:id="rId8" display="http://isolucion.inpec.gov.co/Isolucion4Inpec/Administracion/frmFrameSet.aspx?Ruta=fi9CYW5jb0Nvbm9jaW1pZW50bzRJTlBFQy9jL2M5ZjNmM2ViMjgzMTQ5YjdiZTllZGE3ZWVlZGQ1MzViL2M5ZjNmM2ViMjgzMTQ5YjdiZTllZGE3ZWVlZGQ1MzViLmFzcD9kZWJ1Zz15ZXMmSURBUlRJQ1VMTz0xMzY2Ng==" xr:uid="{00000000-0004-0000-0200-000007000000}"/>
    <hyperlink ref="O36" r:id="rId9" display="Control de documentos: CÓDIGO: PE-PI-P01 " xr:uid="{00000000-0004-0000-0200-000008000000}"/>
    <hyperlink ref="O37" r:id="rId10" xr:uid="{00000000-0004-0000-0200-000009000000}"/>
    <hyperlink ref="O38" r:id="rId11" xr:uid="{00000000-0004-0000-0200-00000A000000}"/>
    <hyperlink ref="O39" r:id="rId12" display="Plan de Tratamiento de Riesgos de Seguridad y  Privacidad de la Información.  CÓDIGO: PA-TI-PN03" xr:uid="{00000000-0004-0000-0200-00000B000000}"/>
    <hyperlink ref="O40" r:id="rId13" display="Formato Acuerdo de Confidencialidad y Compromiso con la seguridad de la información. PA-TI-G02-F01 V01" xr:uid="{00000000-0004-0000-0200-00000C000000}"/>
    <hyperlink ref="O41" r:id="rId14" xr:uid="{00000000-0004-0000-0200-00000D000000}"/>
    <hyperlink ref="O42" r:id="rId15" xr:uid="{00000000-0004-0000-0200-00000E000000}"/>
    <hyperlink ref="O43" r:id="rId16" display="Guía de normas y buenas prácticas de la seguridad de la Información. PA-TI-G02" xr:uid="{00000000-0004-0000-0200-00000F000000}"/>
    <hyperlink ref="P53" r:id="rId17" xr:uid="{00000000-0004-0000-0200-000010000000}"/>
    <hyperlink ref="O55" r:id="rId18" display="consulta: Plataforma Isocluión " xr:uid="{00000000-0004-0000-0200-000011000000}"/>
    <hyperlink ref="O49" r:id="rId19" display="Formato Acuerdo de Confidencialidad y Compromiso con la seguridad de la información. PA-TI-G02-F01 V01" xr:uid="{5AD20808-5FCB-4B70-A0EB-CE8573E3833D}"/>
    <hyperlink ref="O50" r:id="rId20" display="Formato Acuerdo de Confidencialidad y Compromiso con la seguridad de la información. PA-TI-G02-F01 V01" xr:uid="{195A9B19-4811-4686-917A-E086E47AC723}"/>
    <hyperlink ref="O60" r:id="rId21" xr:uid="{9911ED13-4D96-4014-AAA1-675984B05E1E}"/>
  </hyperlinks>
  <pageMargins left="0.7" right="0.7" top="0.75" bottom="0.75" header="0.3" footer="0.3"/>
  <pageSetup orientation="portrait" r:id="rId22"/>
  <drawing r:id="rId23"/>
  <legacy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6"/>
  <sheetViews>
    <sheetView topLeftCell="A22" workbookViewId="0">
      <selection activeCell="D115" sqref="D115"/>
    </sheetView>
  </sheetViews>
  <sheetFormatPr baseColWidth="10" defaultRowHeight="15" x14ac:dyDescent="0.25"/>
  <cols>
    <col min="2" max="2" width="28.28515625" customWidth="1"/>
    <col min="3" max="3" width="41.5703125" style="86" customWidth="1"/>
    <col min="4" max="4" width="35.5703125" customWidth="1"/>
  </cols>
  <sheetData>
    <row r="1" spans="1:7" ht="15.75" thickBot="1" x14ac:dyDescent="0.3">
      <c r="B1" s="64"/>
      <c r="C1" s="64"/>
    </row>
    <row r="2" spans="1:7" x14ac:dyDescent="0.25">
      <c r="B2" s="523" t="s">
        <v>1</v>
      </c>
      <c r="C2" s="474" t="s">
        <v>158</v>
      </c>
      <c r="D2" s="475"/>
      <c r="E2" s="49"/>
      <c r="F2" s="50"/>
      <c r="G2" s="51"/>
    </row>
    <row r="3" spans="1:7" x14ac:dyDescent="0.25">
      <c r="B3" s="524"/>
      <c r="C3" s="476"/>
      <c r="D3" s="477"/>
      <c r="E3" s="52"/>
      <c r="F3" s="2"/>
      <c r="G3" s="53"/>
    </row>
    <row r="4" spans="1:7" x14ac:dyDescent="0.25">
      <c r="B4" s="524"/>
      <c r="C4" s="476"/>
      <c r="D4" s="477"/>
      <c r="E4" s="52"/>
      <c r="F4" s="2"/>
      <c r="G4" s="53"/>
    </row>
    <row r="5" spans="1:7" x14ac:dyDescent="0.25">
      <c r="B5" s="524"/>
      <c r="C5" s="526"/>
      <c r="D5" s="527"/>
      <c r="E5" s="52"/>
      <c r="F5" s="2"/>
      <c r="G5" s="53"/>
    </row>
    <row r="6" spans="1:7" x14ac:dyDescent="0.25">
      <c r="B6" s="524"/>
      <c r="C6" s="528" t="str">
        <f>PORTADA!D10</f>
        <v>INSTITUTO NACIONALPENITENCIARIO Y CARCELARIO INPEC</v>
      </c>
      <c r="D6" s="529"/>
      <c r="E6" s="52"/>
      <c r="F6" s="2"/>
      <c r="G6" s="53"/>
    </row>
    <row r="7" spans="1:7" x14ac:dyDescent="0.25">
      <c r="B7" s="524"/>
      <c r="C7" s="530"/>
      <c r="D7" s="531"/>
      <c r="E7" s="52"/>
      <c r="F7" s="2"/>
      <c r="G7" s="53"/>
    </row>
    <row r="8" spans="1:7" x14ac:dyDescent="0.25">
      <c r="B8" s="524"/>
      <c r="C8" s="530"/>
      <c r="D8" s="531"/>
      <c r="E8" s="52"/>
      <c r="F8" s="2"/>
      <c r="G8" s="53"/>
    </row>
    <row r="9" spans="1:7" ht="15.75" thickBot="1" x14ac:dyDescent="0.3">
      <c r="B9" s="525"/>
      <c r="C9" s="532"/>
      <c r="D9" s="533"/>
      <c r="E9" s="66"/>
      <c r="F9" s="67"/>
      <c r="G9" s="68"/>
    </row>
    <row r="10" spans="1:7" ht="15.75" thickBot="1" x14ac:dyDescent="0.3">
      <c r="B10" s="64"/>
      <c r="C10" s="64"/>
    </row>
    <row r="11" spans="1:7" ht="15.75" thickBot="1" x14ac:dyDescent="0.3">
      <c r="B11" s="69" t="s">
        <v>159</v>
      </c>
      <c r="C11" s="70" t="s">
        <v>160</v>
      </c>
      <c r="D11" s="71" t="s">
        <v>161</v>
      </c>
    </row>
    <row r="12" spans="1:7" ht="30" customHeight="1" x14ac:dyDescent="0.25">
      <c r="A12" s="72"/>
      <c r="B12" s="534" t="s">
        <v>1278</v>
      </c>
      <c r="C12" s="76" t="s">
        <v>163</v>
      </c>
      <c r="D12" s="536" t="s">
        <v>1372</v>
      </c>
      <c r="E12" s="72"/>
      <c r="F12" s="72"/>
      <c r="G12" s="72"/>
    </row>
    <row r="13" spans="1:7" ht="31.5" x14ac:dyDescent="0.25">
      <c r="A13" s="72"/>
      <c r="B13" s="534"/>
      <c r="C13" s="77" t="s">
        <v>164</v>
      </c>
      <c r="D13" s="536"/>
      <c r="E13" s="72"/>
      <c r="F13" s="72"/>
      <c r="G13" s="72"/>
    </row>
    <row r="14" spans="1:7" ht="31.5" x14ac:dyDescent="0.25">
      <c r="A14" s="72"/>
      <c r="B14" s="534"/>
      <c r="C14" s="77" t="s">
        <v>165</v>
      </c>
      <c r="D14" s="536"/>
      <c r="E14" s="72"/>
      <c r="F14" s="72"/>
      <c r="G14" s="72"/>
    </row>
    <row r="15" spans="1:7" ht="15.75" x14ac:dyDescent="0.25">
      <c r="A15" s="72"/>
      <c r="B15" s="534"/>
      <c r="C15" s="76" t="s">
        <v>166</v>
      </c>
      <c r="D15" s="536"/>
      <c r="E15" s="72"/>
      <c r="F15" s="72"/>
      <c r="G15" s="72"/>
    </row>
    <row r="16" spans="1:7" ht="15.75" x14ac:dyDescent="0.25">
      <c r="A16" s="72"/>
      <c r="B16" s="534"/>
      <c r="C16" s="78" t="s">
        <v>167</v>
      </c>
      <c r="D16" s="536"/>
      <c r="E16" s="72"/>
      <c r="F16" s="72"/>
      <c r="G16" s="72"/>
    </row>
    <row r="17" spans="1:7" ht="32.25" thickBot="1" x14ac:dyDescent="0.3">
      <c r="A17" s="72"/>
      <c r="B17" s="535"/>
      <c r="C17" s="79" t="s">
        <v>168</v>
      </c>
      <c r="D17" s="537"/>
      <c r="E17" s="72"/>
      <c r="F17" s="72"/>
      <c r="G17" s="72"/>
    </row>
    <row r="18" spans="1:7" ht="15.75" x14ac:dyDescent="0.25">
      <c r="A18" s="72"/>
      <c r="B18" s="521" t="s">
        <v>1279</v>
      </c>
      <c r="C18" s="80" t="s">
        <v>169</v>
      </c>
      <c r="D18" s="538" t="s">
        <v>1378</v>
      </c>
      <c r="E18" s="72"/>
      <c r="F18" s="72"/>
      <c r="G18" s="72"/>
    </row>
    <row r="19" spans="1:7" ht="16.5" thickBot="1" x14ac:dyDescent="0.3">
      <c r="A19" s="72"/>
      <c r="B19" s="522"/>
      <c r="C19" s="81" t="s">
        <v>170</v>
      </c>
      <c r="D19" s="536"/>
      <c r="E19" s="72"/>
      <c r="F19" s="72"/>
      <c r="G19" s="72"/>
    </row>
    <row r="20" spans="1:7" ht="15.75" x14ac:dyDescent="0.25">
      <c r="A20" s="72"/>
      <c r="B20" s="539" t="s">
        <v>171</v>
      </c>
      <c r="C20" s="82" t="s">
        <v>172</v>
      </c>
      <c r="D20" s="536"/>
      <c r="E20" s="72"/>
      <c r="F20" s="72"/>
      <c r="G20" s="72"/>
    </row>
    <row r="21" spans="1:7" ht="16.5" thickBot="1" x14ac:dyDescent="0.3">
      <c r="A21" s="72"/>
      <c r="B21" s="540"/>
      <c r="C21" s="83" t="s">
        <v>173</v>
      </c>
      <c r="D21" s="536"/>
      <c r="E21" s="72"/>
      <c r="F21" s="72"/>
      <c r="G21" s="72"/>
    </row>
    <row r="22" spans="1:7" ht="15.75" x14ac:dyDescent="0.25">
      <c r="A22" s="72"/>
      <c r="B22" s="541" t="s">
        <v>174</v>
      </c>
      <c r="C22" s="82" t="s">
        <v>172</v>
      </c>
      <c r="D22" s="536"/>
      <c r="E22" s="72"/>
      <c r="F22" s="72"/>
      <c r="G22" s="72"/>
    </row>
    <row r="23" spans="1:7" ht="16.5" thickBot="1" x14ac:dyDescent="0.3">
      <c r="A23" s="72"/>
      <c r="B23" s="540"/>
      <c r="C23" s="83" t="s">
        <v>173</v>
      </c>
      <c r="D23" s="536"/>
      <c r="E23" s="72"/>
      <c r="F23" s="72"/>
      <c r="G23" s="72"/>
    </row>
    <row r="24" spans="1:7" ht="15.75" x14ac:dyDescent="0.25">
      <c r="A24" s="72"/>
      <c r="B24" s="542" t="s">
        <v>175</v>
      </c>
      <c r="C24" s="82" t="s">
        <v>172</v>
      </c>
      <c r="D24" s="536"/>
      <c r="E24" s="72"/>
      <c r="F24" s="72"/>
      <c r="G24" s="72"/>
    </row>
    <row r="25" spans="1:7" ht="16.5" thickBot="1" x14ac:dyDescent="0.3">
      <c r="A25" s="72"/>
      <c r="B25" s="542"/>
      <c r="C25" s="83" t="s">
        <v>173</v>
      </c>
      <c r="D25" s="536"/>
      <c r="E25" s="72"/>
      <c r="F25" s="72"/>
      <c r="G25" s="72"/>
    </row>
    <row r="26" spans="1:7" ht="15.75" x14ac:dyDescent="0.25">
      <c r="A26" s="72"/>
      <c r="B26" s="543" t="s">
        <v>1280</v>
      </c>
      <c r="C26" s="80" t="s">
        <v>29</v>
      </c>
      <c r="D26" s="536"/>
      <c r="E26" s="72"/>
      <c r="F26" s="72"/>
      <c r="G26" s="72"/>
    </row>
    <row r="27" spans="1:7" ht="31.5" x14ac:dyDescent="0.25">
      <c r="A27" s="72"/>
      <c r="B27" s="534"/>
      <c r="C27" s="77" t="s">
        <v>177</v>
      </c>
      <c r="D27" s="536"/>
      <c r="E27" s="72"/>
      <c r="F27" s="72"/>
      <c r="G27" s="72"/>
    </row>
    <row r="28" spans="1:7" ht="32.25" thickBot="1" x14ac:dyDescent="0.3">
      <c r="A28" s="72"/>
      <c r="B28" s="535"/>
      <c r="C28" s="73" t="s">
        <v>178</v>
      </c>
      <c r="D28" s="537"/>
      <c r="E28" s="72"/>
      <c r="F28" s="72"/>
      <c r="G28" s="72"/>
    </row>
    <row r="29" spans="1:7" ht="47.25" x14ac:dyDescent="0.25">
      <c r="A29" s="72"/>
      <c r="B29" s="543" t="s">
        <v>179</v>
      </c>
      <c r="C29" s="80" t="s">
        <v>180</v>
      </c>
      <c r="D29" s="538" t="s">
        <v>1391</v>
      </c>
      <c r="E29" s="72"/>
      <c r="F29" s="72"/>
      <c r="G29" s="72"/>
    </row>
    <row r="30" spans="1:7" ht="31.5" x14ac:dyDescent="0.25">
      <c r="A30" s="72"/>
      <c r="B30" s="534"/>
      <c r="C30" s="77" t="s">
        <v>181</v>
      </c>
      <c r="D30" s="536"/>
      <c r="E30" s="72"/>
      <c r="F30" s="72"/>
      <c r="G30" s="72"/>
    </row>
    <row r="31" spans="1:7" ht="31.5" x14ac:dyDescent="0.25">
      <c r="A31" s="72"/>
      <c r="B31" s="534"/>
      <c r="C31" s="77" t="s">
        <v>182</v>
      </c>
      <c r="D31" s="536"/>
      <c r="E31" s="72"/>
      <c r="F31" s="72"/>
      <c r="G31" s="72"/>
    </row>
    <row r="32" spans="1:7" ht="31.5" x14ac:dyDescent="0.25">
      <c r="A32" s="72"/>
      <c r="B32" s="534"/>
      <c r="C32" s="77" t="s">
        <v>183</v>
      </c>
      <c r="D32" s="536"/>
      <c r="E32" s="72"/>
      <c r="F32" s="72"/>
      <c r="G32" s="72"/>
    </row>
    <row r="33" spans="1:7" ht="47.25" x14ac:dyDescent="0.25">
      <c r="A33" s="72"/>
      <c r="B33" s="534"/>
      <c r="C33" s="77" t="s">
        <v>184</v>
      </c>
      <c r="D33" s="536"/>
      <c r="E33" s="72"/>
      <c r="F33" s="72"/>
      <c r="G33" s="72"/>
    </row>
    <row r="34" spans="1:7" ht="15.75" x14ac:dyDescent="0.25">
      <c r="A34" s="72"/>
      <c r="B34" s="534"/>
      <c r="C34" s="77" t="s">
        <v>185</v>
      </c>
      <c r="D34" s="536"/>
      <c r="E34" s="72"/>
      <c r="F34" s="72"/>
      <c r="G34" s="72"/>
    </row>
    <row r="35" spans="1:7" ht="32.25" thickBot="1" x14ac:dyDescent="0.3">
      <c r="A35" s="72"/>
      <c r="B35" s="535"/>
      <c r="C35" s="73" t="s">
        <v>186</v>
      </c>
      <c r="D35" s="537"/>
      <c r="E35" s="72"/>
      <c r="F35" s="72"/>
      <c r="G35" s="72"/>
    </row>
    <row r="36" spans="1:7" ht="15.75" x14ac:dyDescent="0.25">
      <c r="A36" s="72"/>
      <c r="B36" s="521" t="s">
        <v>1281</v>
      </c>
      <c r="C36" s="80" t="s">
        <v>21</v>
      </c>
      <c r="D36" s="538" t="s">
        <v>1373</v>
      </c>
      <c r="E36" s="72"/>
      <c r="F36" s="72"/>
      <c r="G36" s="72"/>
    </row>
    <row r="37" spans="1:7" ht="15.75" x14ac:dyDescent="0.25">
      <c r="A37" s="72"/>
      <c r="B37" s="544"/>
      <c r="C37" s="77" t="s">
        <v>188</v>
      </c>
      <c r="D37" s="536"/>
      <c r="E37" s="72"/>
      <c r="F37" s="72"/>
      <c r="G37" s="72"/>
    </row>
    <row r="38" spans="1:7" ht="15.75" x14ac:dyDescent="0.25">
      <c r="A38" s="72"/>
      <c r="B38" s="544"/>
      <c r="C38" s="77" t="s">
        <v>189</v>
      </c>
      <c r="D38" s="536"/>
      <c r="E38" s="72"/>
      <c r="F38" s="72"/>
      <c r="G38" s="72"/>
    </row>
    <row r="39" spans="1:7" ht="15.75" x14ac:dyDescent="0.25">
      <c r="A39" s="72"/>
      <c r="B39" s="544"/>
      <c r="C39" s="77" t="s">
        <v>190</v>
      </c>
      <c r="D39" s="536"/>
      <c r="E39" s="72"/>
      <c r="F39" s="72"/>
      <c r="G39" s="72"/>
    </row>
    <row r="40" spans="1:7" ht="16.5" thickBot="1" x14ac:dyDescent="0.3">
      <c r="A40" s="72"/>
      <c r="B40" s="545"/>
      <c r="C40" s="73" t="s">
        <v>191</v>
      </c>
      <c r="D40" s="537"/>
      <c r="E40" s="72"/>
      <c r="F40" s="72"/>
      <c r="G40" s="72"/>
    </row>
    <row r="41" spans="1:7" ht="31.5" x14ac:dyDescent="0.25">
      <c r="A41" s="72"/>
      <c r="B41" s="543" t="s">
        <v>192</v>
      </c>
      <c r="C41" s="80" t="s">
        <v>193</v>
      </c>
      <c r="D41" s="538" t="s">
        <v>1282</v>
      </c>
      <c r="E41" s="72"/>
      <c r="F41" s="72"/>
      <c r="G41" s="72"/>
    </row>
    <row r="42" spans="1:7" ht="31.5" x14ac:dyDescent="0.25">
      <c r="A42" s="72"/>
      <c r="B42" s="534"/>
      <c r="C42" s="76" t="s">
        <v>194</v>
      </c>
      <c r="D42" s="536"/>
      <c r="E42" s="72"/>
      <c r="F42" s="72"/>
      <c r="G42" s="72"/>
    </row>
    <row r="43" spans="1:7" ht="15.75" x14ac:dyDescent="0.25">
      <c r="A43" s="72"/>
      <c r="B43" s="534"/>
      <c r="C43" s="76" t="s">
        <v>195</v>
      </c>
      <c r="D43" s="536"/>
      <c r="E43" s="72"/>
      <c r="F43" s="72"/>
      <c r="G43" s="72"/>
    </row>
    <row r="44" spans="1:7" ht="15.75" x14ac:dyDescent="0.25">
      <c r="A44" s="72"/>
      <c r="B44" s="534"/>
      <c r="C44" s="77" t="s">
        <v>196</v>
      </c>
      <c r="D44" s="536"/>
      <c r="E44" s="72"/>
      <c r="F44" s="72"/>
      <c r="G44" s="72"/>
    </row>
    <row r="45" spans="1:7" ht="15.75" x14ac:dyDescent="0.25">
      <c r="A45" s="72"/>
      <c r="B45" s="534"/>
      <c r="C45" s="77" t="s">
        <v>197</v>
      </c>
      <c r="D45" s="536"/>
      <c r="E45" s="72"/>
      <c r="F45" s="72"/>
      <c r="G45" s="72"/>
    </row>
    <row r="46" spans="1:7" ht="15.75" x14ac:dyDescent="0.25">
      <c r="A46" s="72"/>
      <c r="B46" s="534"/>
      <c r="C46" s="77" t="s">
        <v>198</v>
      </c>
      <c r="D46" s="536"/>
      <c r="E46" s="72"/>
      <c r="F46" s="72"/>
      <c r="G46" s="72"/>
    </row>
    <row r="47" spans="1:7" ht="15.75" x14ac:dyDescent="0.25">
      <c r="A47" s="72"/>
      <c r="B47" s="534"/>
      <c r="C47" s="76" t="s">
        <v>199</v>
      </c>
      <c r="D47" s="536"/>
      <c r="E47" s="72"/>
      <c r="F47" s="72"/>
      <c r="G47" s="72"/>
    </row>
    <row r="48" spans="1:7" ht="15.75" x14ac:dyDescent="0.25">
      <c r="A48" s="72"/>
      <c r="B48" s="534"/>
      <c r="C48" s="76" t="s">
        <v>166</v>
      </c>
      <c r="D48" s="536"/>
      <c r="E48" s="72"/>
      <c r="F48" s="72"/>
      <c r="G48" s="72"/>
    </row>
    <row r="49" spans="1:7" ht="31.5" x14ac:dyDescent="0.25">
      <c r="A49" s="72"/>
      <c r="B49" s="534"/>
      <c r="C49" s="77" t="s">
        <v>200</v>
      </c>
      <c r="D49" s="536"/>
      <c r="E49" s="72"/>
      <c r="F49" s="72"/>
      <c r="G49" s="72"/>
    </row>
    <row r="50" spans="1:7" ht="15.75" x14ac:dyDescent="0.25">
      <c r="A50" s="72"/>
      <c r="B50" s="534"/>
      <c r="C50" s="76" t="s">
        <v>17</v>
      </c>
      <c r="D50" s="536"/>
      <c r="E50" s="72"/>
      <c r="F50" s="72"/>
      <c r="G50" s="72"/>
    </row>
    <row r="51" spans="1:7" ht="15.75" x14ac:dyDescent="0.25">
      <c r="A51" s="72"/>
      <c r="B51" s="534"/>
      <c r="C51" s="76" t="s">
        <v>19</v>
      </c>
      <c r="D51" s="536"/>
      <c r="E51" s="72"/>
      <c r="F51" s="72"/>
      <c r="G51" s="72"/>
    </row>
    <row r="52" spans="1:7" ht="15.75" x14ac:dyDescent="0.25">
      <c r="A52" s="72"/>
      <c r="B52" s="534"/>
      <c r="C52" s="76" t="s">
        <v>21</v>
      </c>
      <c r="D52" s="536"/>
      <c r="E52" s="72"/>
      <c r="F52" s="72"/>
      <c r="G52" s="72"/>
    </row>
    <row r="53" spans="1:7" ht="15.75" x14ac:dyDescent="0.25">
      <c r="A53" s="72"/>
      <c r="B53" s="534"/>
      <c r="C53" s="76" t="s">
        <v>23</v>
      </c>
      <c r="D53" s="536"/>
      <c r="E53" s="72"/>
      <c r="F53" s="72"/>
      <c r="G53" s="72"/>
    </row>
    <row r="54" spans="1:7" ht="31.5" x14ac:dyDescent="0.25">
      <c r="A54" s="72"/>
      <c r="B54" s="534"/>
      <c r="C54" s="77" t="s">
        <v>201</v>
      </c>
      <c r="D54" s="536"/>
      <c r="E54" s="72"/>
      <c r="F54" s="72"/>
      <c r="G54" s="72"/>
    </row>
    <row r="55" spans="1:7" ht="31.5" x14ac:dyDescent="0.25">
      <c r="A55" s="72"/>
      <c r="B55" s="534"/>
      <c r="C55" s="77" t="s">
        <v>202</v>
      </c>
      <c r="D55" s="536"/>
      <c r="E55" s="72"/>
      <c r="F55" s="72"/>
      <c r="G55" s="72"/>
    </row>
    <row r="56" spans="1:7" ht="15.75" x14ac:dyDescent="0.25">
      <c r="A56" s="72"/>
      <c r="B56" s="534"/>
      <c r="C56" s="77" t="s">
        <v>203</v>
      </c>
      <c r="D56" s="536"/>
      <c r="E56" s="72"/>
      <c r="F56" s="72"/>
      <c r="G56" s="72"/>
    </row>
    <row r="57" spans="1:7" ht="15.75" x14ac:dyDescent="0.25">
      <c r="A57" s="72"/>
      <c r="B57" s="534"/>
      <c r="C57" s="77" t="s">
        <v>204</v>
      </c>
      <c r="D57" s="536"/>
      <c r="E57" s="72"/>
      <c r="F57" s="72"/>
      <c r="G57" s="72"/>
    </row>
    <row r="58" spans="1:7" ht="31.5" x14ac:dyDescent="0.25">
      <c r="A58" s="72"/>
      <c r="B58" s="534"/>
      <c r="C58" s="77" t="s">
        <v>205</v>
      </c>
      <c r="D58" s="536"/>
      <c r="E58" s="72"/>
      <c r="F58" s="72"/>
      <c r="G58" s="72"/>
    </row>
    <row r="59" spans="1:7" ht="31.5" x14ac:dyDescent="0.25">
      <c r="A59" s="72"/>
      <c r="B59" s="534"/>
      <c r="C59" s="77" t="s">
        <v>206</v>
      </c>
      <c r="D59" s="536"/>
      <c r="E59" s="72"/>
      <c r="F59" s="72"/>
      <c r="G59" s="72"/>
    </row>
    <row r="60" spans="1:7" ht="15.75" x14ac:dyDescent="0.25">
      <c r="A60" s="72"/>
      <c r="B60" s="534"/>
      <c r="C60" s="77" t="s">
        <v>207</v>
      </c>
      <c r="D60" s="536"/>
      <c r="E60" s="72"/>
      <c r="F60" s="72"/>
      <c r="G60" s="72"/>
    </row>
    <row r="61" spans="1:7" ht="15.75" x14ac:dyDescent="0.25">
      <c r="A61" s="72"/>
      <c r="B61" s="534"/>
      <c r="C61" s="77" t="s">
        <v>208</v>
      </c>
      <c r="D61" s="536"/>
      <c r="E61" s="72"/>
      <c r="F61" s="72"/>
      <c r="G61" s="72"/>
    </row>
    <row r="62" spans="1:7" ht="15.75" x14ac:dyDescent="0.25">
      <c r="A62" s="72"/>
      <c r="B62" s="534"/>
      <c r="C62" s="77" t="s">
        <v>209</v>
      </c>
      <c r="D62" s="536"/>
      <c r="E62" s="72"/>
      <c r="F62" s="72"/>
      <c r="G62" s="72"/>
    </row>
    <row r="63" spans="1:7" ht="15.75" x14ac:dyDescent="0.25">
      <c r="A63" s="72"/>
      <c r="B63" s="534"/>
      <c r="C63" s="77" t="s">
        <v>210</v>
      </c>
      <c r="D63" s="536"/>
      <c r="E63" s="72"/>
      <c r="F63" s="72"/>
      <c r="G63" s="72"/>
    </row>
    <row r="64" spans="1:7" ht="15.75" x14ac:dyDescent="0.25">
      <c r="A64" s="72"/>
      <c r="B64" s="534"/>
      <c r="C64" s="77" t="s">
        <v>211</v>
      </c>
      <c r="D64" s="536"/>
      <c r="E64" s="72"/>
      <c r="F64" s="72"/>
      <c r="G64" s="72"/>
    </row>
    <row r="65" spans="1:7" ht="15.75" x14ac:dyDescent="0.25">
      <c r="A65" s="72"/>
      <c r="B65" s="534"/>
      <c r="C65" s="77" t="s">
        <v>212</v>
      </c>
      <c r="D65" s="536"/>
      <c r="E65" s="72"/>
      <c r="F65" s="72"/>
      <c r="G65" s="72"/>
    </row>
    <row r="66" spans="1:7" ht="15.75" x14ac:dyDescent="0.25">
      <c r="A66" s="72"/>
      <c r="B66" s="534"/>
      <c r="C66" s="77" t="s">
        <v>213</v>
      </c>
      <c r="D66" s="536"/>
      <c r="E66" s="72"/>
      <c r="F66" s="72"/>
      <c r="G66" s="72"/>
    </row>
    <row r="67" spans="1:7" ht="31.5" x14ac:dyDescent="0.25">
      <c r="A67" s="72"/>
      <c r="B67" s="534"/>
      <c r="C67" s="77" t="s">
        <v>214</v>
      </c>
      <c r="D67" s="536"/>
      <c r="E67" s="72"/>
      <c r="F67" s="72"/>
      <c r="G67" s="72"/>
    </row>
    <row r="68" spans="1:7" ht="31.5" x14ac:dyDescent="0.25">
      <c r="A68" s="72"/>
      <c r="B68" s="534"/>
      <c r="C68" s="77" t="s">
        <v>215</v>
      </c>
      <c r="D68" s="536"/>
      <c r="E68" s="72"/>
      <c r="F68" s="72"/>
      <c r="G68" s="72"/>
    </row>
    <row r="69" spans="1:7" ht="15.75" x14ac:dyDescent="0.25">
      <c r="A69" s="72"/>
      <c r="B69" s="534"/>
      <c r="C69" s="77" t="s">
        <v>216</v>
      </c>
      <c r="D69" s="536"/>
      <c r="E69" s="72"/>
      <c r="F69" s="72"/>
      <c r="G69" s="72"/>
    </row>
    <row r="70" spans="1:7" ht="31.5" x14ac:dyDescent="0.25">
      <c r="A70" s="72"/>
      <c r="B70" s="534"/>
      <c r="C70" s="77" t="s">
        <v>217</v>
      </c>
      <c r="D70" s="536"/>
      <c r="E70" s="72"/>
      <c r="F70" s="72"/>
      <c r="G70" s="72"/>
    </row>
    <row r="71" spans="1:7" ht="31.5" x14ac:dyDescent="0.25">
      <c r="A71" s="72"/>
      <c r="B71" s="534"/>
      <c r="C71" s="77" t="s">
        <v>218</v>
      </c>
      <c r="D71" s="536"/>
      <c r="E71" s="72"/>
      <c r="F71" s="72"/>
      <c r="G71" s="72"/>
    </row>
    <row r="72" spans="1:7" ht="31.5" x14ac:dyDescent="0.25">
      <c r="A72" s="72"/>
      <c r="B72" s="534"/>
      <c r="C72" s="77" t="s">
        <v>219</v>
      </c>
      <c r="D72" s="536"/>
      <c r="E72" s="72"/>
      <c r="F72" s="72"/>
      <c r="G72" s="72"/>
    </row>
    <row r="73" spans="1:7" ht="15.75" x14ac:dyDescent="0.25">
      <c r="A73" s="72"/>
      <c r="B73" s="534"/>
      <c r="C73" s="76" t="s">
        <v>25</v>
      </c>
      <c r="D73" s="536"/>
      <c r="E73" s="72"/>
      <c r="F73" s="72"/>
      <c r="G73" s="72"/>
    </row>
    <row r="74" spans="1:7" ht="15.75" x14ac:dyDescent="0.25">
      <c r="A74" s="72"/>
      <c r="B74" s="534"/>
      <c r="C74" s="77" t="s">
        <v>220</v>
      </c>
      <c r="D74" s="536"/>
      <c r="E74" s="72"/>
      <c r="F74" s="72"/>
      <c r="G74" s="72"/>
    </row>
    <row r="75" spans="1:7" ht="15.75" x14ac:dyDescent="0.25">
      <c r="A75" s="72"/>
      <c r="B75" s="534"/>
      <c r="C75" s="77" t="s">
        <v>221</v>
      </c>
      <c r="D75" s="536"/>
      <c r="E75" s="72"/>
      <c r="F75" s="72"/>
      <c r="G75" s="72"/>
    </row>
    <row r="76" spans="1:7" ht="31.5" x14ac:dyDescent="0.25">
      <c r="A76" s="72"/>
      <c r="B76" s="534"/>
      <c r="C76" s="76" t="s">
        <v>27</v>
      </c>
      <c r="D76" s="536"/>
      <c r="E76" s="72"/>
      <c r="F76" s="72"/>
      <c r="G76" s="72"/>
    </row>
    <row r="77" spans="1:7" ht="31.5" x14ac:dyDescent="0.25">
      <c r="A77" s="72"/>
      <c r="B77" s="534"/>
      <c r="C77" s="77" t="s">
        <v>222</v>
      </c>
      <c r="D77" s="536"/>
      <c r="E77" s="72"/>
      <c r="F77" s="72"/>
      <c r="G77" s="72"/>
    </row>
    <row r="78" spans="1:7" ht="31.5" x14ac:dyDescent="0.25">
      <c r="A78" s="72"/>
      <c r="B78" s="534"/>
      <c r="C78" s="77" t="s">
        <v>223</v>
      </c>
      <c r="D78" s="536"/>
      <c r="E78" s="72"/>
      <c r="F78" s="72"/>
      <c r="G78" s="72"/>
    </row>
    <row r="79" spans="1:7" ht="15.75" x14ac:dyDescent="0.25">
      <c r="A79" s="72"/>
      <c r="B79" s="534"/>
      <c r="C79" s="77" t="s">
        <v>224</v>
      </c>
      <c r="D79" s="536"/>
      <c r="E79" s="72"/>
      <c r="F79" s="72"/>
      <c r="G79" s="72"/>
    </row>
    <row r="80" spans="1:7" ht="31.5" x14ac:dyDescent="0.25">
      <c r="A80" s="72"/>
      <c r="B80" s="534"/>
      <c r="C80" s="76" t="s">
        <v>31</v>
      </c>
      <c r="D80" s="536"/>
      <c r="E80" s="72"/>
      <c r="F80" s="72"/>
      <c r="G80" s="72"/>
    </row>
    <row r="81" spans="1:7" ht="31.5" x14ac:dyDescent="0.25">
      <c r="A81" s="72"/>
      <c r="B81" s="534"/>
      <c r="C81" s="77" t="s">
        <v>225</v>
      </c>
      <c r="D81" s="536"/>
      <c r="E81" s="72"/>
      <c r="F81" s="72"/>
      <c r="G81" s="72"/>
    </row>
    <row r="82" spans="1:7" ht="15.75" x14ac:dyDescent="0.25">
      <c r="A82" s="72"/>
      <c r="B82" s="534"/>
      <c r="C82" s="77" t="s">
        <v>226</v>
      </c>
      <c r="D82" s="536"/>
      <c r="E82" s="72"/>
      <c r="F82" s="72"/>
      <c r="G82" s="72"/>
    </row>
    <row r="83" spans="1:7" ht="31.5" x14ac:dyDescent="0.25">
      <c r="A83" s="72"/>
      <c r="B83" s="534"/>
      <c r="C83" s="77" t="s">
        <v>227</v>
      </c>
      <c r="D83" s="536"/>
      <c r="E83" s="72"/>
      <c r="F83" s="72"/>
      <c r="G83" s="72"/>
    </row>
    <row r="84" spans="1:7" ht="47.25" x14ac:dyDescent="0.25">
      <c r="A84" s="72"/>
      <c r="B84" s="534"/>
      <c r="C84" s="77" t="s">
        <v>228</v>
      </c>
      <c r="D84" s="536"/>
      <c r="E84" s="72"/>
      <c r="F84" s="72"/>
      <c r="G84" s="72"/>
    </row>
    <row r="85" spans="1:7" ht="15.75" x14ac:dyDescent="0.25">
      <c r="A85" s="72"/>
      <c r="B85" s="534"/>
      <c r="C85" s="77" t="s">
        <v>229</v>
      </c>
      <c r="D85" s="536"/>
      <c r="E85" s="72"/>
      <c r="F85" s="72"/>
      <c r="G85" s="72"/>
    </row>
    <row r="86" spans="1:7" ht="31.5" x14ac:dyDescent="0.25">
      <c r="A86" s="72"/>
      <c r="B86" s="534"/>
      <c r="C86" s="77" t="s">
        <v>230</v>
      </c>
      <c r="D86" s="536"/>
      <c r="E86" s="72"/>
      <c r="F86" s="72"/>
      <c r="G86" s="72"/>
    </row>
    <row r="87" spans="1:7" ht="15.75" x14ac:dyDescent="0.25">
      <c r="A87" s="72"/>
      <c r="B87" s="534"/>
      <c r="C87" s="77" t="s">
        <v>231</v>
      </c>
      <c r="D87" s="536"/>
      <c r="E87" s="72"/>
      <c r="F87" s="72"/>
      <c r="G87" s="72"/>
    </row>
    <row r="88" spans="1:7" ht="31.5" x14ac:dyDescent="0.25">
      <c r="A88" s="72"/>
      <c r="B88" s="534"/>
      <c r="C88" s="77" t="s">
        <v>232</v>
      </c>
      <c r="D88" s="536"/>
      <c r="E88" s="72"/>
      <c r="F88" s="72"/>
      <c r="G88" s="72"/>
    </row>
    <row r="89" spans="1:7" ht="31.5" x14ac:dyDescent="0.25">
      <c r="A89" s="72"/>
      <c r="B89" s="534"/>
      <c r="C89" s="77" t="s">
        <v>233</v>
      </c>
      <c r="D89" s="536"/>
      <c r="E89" s="72"/>
      <c r="F89" s="72"/>
      <c r="G89" s="72"/>
    </row>
    <row r="90" spans="1:7" ht="31.5" x14ac:dyDescent="0.25">
      <c r="A90" s="72"/>
      <c r="B90" s="534"/>
      <c r="C90" s="77" t="s">
        <v>232</v>
      </c>
      <c r="D90" s="536"/>
      <c r="E90" s="72"/>
      <c r="F90" s="72"/>
      <c r="G90" s="72"/>
    </row>
    <row r="91" spans="1:7" ht="78.75" x14ac:dyDescent="0.25">
      <c r="A91" s="72"/>
      <c r="B91" s="534"/>
      <c r="C91" s="84" t="s">
        <v>234</v>
      </c>
      <c r="D91" s="536"/>
      <c r="E91" s="72"/>
      <c r="F91" s="72"/>
      <c r="G91" s="72"/>
    </row>
    <row r="92" spans="1:7" ht="63" x14ac:dyDescent="0.25">
      <c r="A92" s="72"/>
      <c r="B92" s="534"/>
      <c r="C92" s="84" t="s">
        <v>235</v>
      </c>
      <c r="D92" s="536"/>
      <c r="E92" s="72"/>
      <c r="F92" s="72"/>
      <c r="G92" s="72"/>
    </row>
    <row r="93" spans="1:7" ht="63" x14ac:dyDescent="0.25">
      <c r="A93" s="72"/>
      <c r="B93" s="534"/>
      <c r="C93" s="77" t="s">
        <v>236</v>
      </c>
      <c r="D93" s="536"/>
      <c r="E93" s="72"/>
      <c r="F93" s="72"/>
      <c r="G93" s="72"/>
    </row>
    <row r="94" spans="1:7" ht="47.25" x14ac:dyDescent="0.25">
      <c r="A94" s="72"/>
      <c r="B94" s="534"/>
      <c r="C94" s="77" t="s">
        <v>237</v>
      </c>
      <c r="D94" s="536"/>
      <c r="E94" s="72"/>
      <c r="F94" s="72"/>
      <c r="G94" s="72"/>
    </row>
    <row r="95" spans="1:7" ht="31.5" x14ac:dyDescent="0.25">
      <c r="A95" s="72"/>
      <c r="B95" s="534"/>
      <c r="C95" s="77" t="s">
        <v>238</v>
      </c>
      <c r="D95" s="536"/>
      <c r="E95" s="72"/>
      <c r="F95" s="72"/>
      <c r="G95" s="72"/>
    </row>
    <row r="96" spans="1:7" ht="15.75" x14ac:dyDescent="0.25">
      <c r="A96" s="72"/>
      <c r="B96" s="534"/>
      <c r="C96" s="77" t="s">
        <v>239</v>
      </c>
      <c r="D96" s="536"/>
      <c r="E96" s="72"/>
      <c r="F96" s="72"/>
      <c r="G96" s="72"/>
    </row>
    <row r="97" spans="1:7" ht="32.25" thickBot="1" x14ac:dyDescent="0.3">
      <c r="A97" s="72"/>
      <c r="B97" s="535"/>
      <c r="C97" s="73" t="s">
        <v>240</v>
      </c>
      <c r="D97" s="537"/>
      <c r="E97" s="72"/>
      <c r="F97" s="72"/>
      <c r="G97" s="72"/>
    </row>
    <row r="98" spans="1:7" ht="15.75" x14ac:dyDescent="0.25">
      <c r="A98" s="72"/>
      <c r="B98" s="521" t="s">
        <v>241</v>
      </c>
      <c r="C98" s="80" t="s">
        <v>242</v>
      </c>
      <c r="D98" s="546" t="s">
        <v>1283</v>
      </c>
      <c r="E98" s="72"/>
      <c r="F98" s="72"/>
      <c r="G98" s="72"/>
    </row>
    <row r="99" spans="1:7" ht="15.75" x14ac:dyDescent="0.25">
      <c r="A99" s="72"/>
      <c r="B99" s="544"/>
      <c r="C99" s="77" t="s">
        <v>243</v>
      </c>
      <c r="D99" s="547"/>
      <c r="E99" s="72"/>
      <c r="F99" s="72"/>
      <c r="G99" s="72"/>
    </row>
    <row r="100" spans="1:7" ht="15.75" x14ac:dyDescent="0.25">
      <c r="A100" s="72"/>
      <c r="B100" s="544"/>
      <c r="C100" s="77" t="s">
        <v>244</v>
      </c>
      <c r="D100" s="547"/>
      <c r="E100" s="72"/>
      <c r="F100" s="72"/>
      <c r="G100" s="72"/>
    </row>
    <row r="101" spans="1:7" ht="15.75" x14ac:dyDescent="0.25">
      <c r="A101" s="72"/>
      <c r="B101" s="544"/>
      <c r="C101" s="76" t="s">
        <v>17</v>
      </c>
      <c r="D101" s="547"/>
      <c r="E101" s="72"/>
      <c r="F101" s="72"/>
      <c r="G101" s="72"/>
    </row>
    <row r="102" spans="1:7" ht="15.75" x14ac:dyDescent="0.25">
      <c r="A102" s="72"/>
      <c r="B102" s="544"/>
      <c r="C102" s="76" t="s">
        <v>23</v>
      </c>
      <c r="D102" s="547"/>
      <c r="E102" s="72"/>
      <c r="F102" s="72"/>
      <c r="G102" s="72"/>
    </row>
    <row r="103" spans="1:7" ht="31.5" x14ac:dyDescent="0.25">
      <c r="A103" s="72"/>
      <c r="B103" s="544"/>
      <c r="C103" s="77" t="s">
        <v>201</v>
      </c>
      <c r="D103" s="547"/>
      <c r="E103" s="72"/>
      <c r="F103" s="72"/>
      <c r="G103" s="72"/>
    </row>
    <row r="104" spans="1:7" ht="15.75" x14ac:dyDescent="0.25">
      <c r="A104" s="72"/>
      <c r="B104" s="544"/>
      <c r="C104" s="77" t="s">
        <v>207</v>
      </c>
      <c r="D104" s="547"/>
      <c r="E104" s="72"/>
      <c r="F104" s="72"/>
      <c r="G104" s="72"/>
    </row>
    <row r="105" spans="1:7" ht="15.75" x14ac:dyDescent="0.25">
      <c r="A105" s="72"/>
      <c r="B105" s="544"/>
      <c r="C105" s="77" t="s">
        <v>213</v>
      </c>
      <c r="D105" s="547"/>
      <c r="E105" s="72"/>
      <c r="F105" s="72"/>
      <c r="G105" s="72"/>
    </row>
    <row r="106" spans="1:7" ht="31.5" x14ac:dyDescent="0.25">
      <c r="A106" s="72"/>
      <c r="B106" s="544"/>
      <c r="C106" s="77" t="s">
        <v>218</v>
      </c>
      <c r="D106" s="547"/>
      <c r="E106" s="72"/>
      <c r="F106" s="72"/>
      <c r="G106" s="72"/>
    </row>
    <row r="107" spans="1:7" ht="15.75" x14ac:dyDescent="0.25">
      <c r="A107" s="72"/>
      <c r="B107" s="544"/>
      <c r="C107" s="76" t="s">
        <v>25</v>
      </c>
      <c r="D107" s="547"/>
      <c r="E107" s="72"/>
      <c r="F107" s="72"/>
      <c r="G107" s="72"/>
    </row>
    <row r="108" spans="1:7" ht="15.75" x14ac:dyDescent="0.25">
      <c r="A108" s="72"/>
      <c r="B108" s="544"/>
      <c r="C108" s="77" t="s">
        <v>220</v>
      </c>
      <c r="D108" s="547"/>
      <c r="E108" s="72"/>
      <c r="F108" s="72"/>
      <c r="G108" s="72"/>
    </row>
    <row r="109" spans="1:7" ht="15.75" x14ac:dyDescent="0.25">
      <c r="A109" s="72"/>
      <c r="B109" s="544"/>
      <c r="C109" s="77" t="s">
        <v>221</v>
      </c>
      <c r="D109" s="547"/>
      <c r="E109" s="72"/>
      <c r="F109" s="72"/>
      <c r="G109" s="72"/>
    </row>
    <row r="110" spans="1:7" ht="31.5" x14ac:dyDescent="0.25">
      <c r="A110" s="72"/>
      <c r="B110" s="544"/>
      <c r="C110" s="76" t="s">
        <v>27</v>
      </c>
      <c r="D110" s="547"/>
      <c r="E110" s="72"/>
      <c r="F110" s="72"/>
      <c r="G110" s="72"/>
    </row>
    <row r="111" spans="1:7" ht="31.5" x14ac:dyDescent="0.25">
      <c r="A111" s="72"/>
      <c r="B111" s="544"/>
      <c r="C111" s="76" t="s">
        <v>31</v>
      </c>
      <c r="D111" s="547"/>
      <c r="E111" s="72"/>
      <c r="F111" s="72"/>
      <c r="G111" s="72"/>
    </row>
    <row r="112" spans="1:7" ht="15.75" x14ac:dyDescent="0.25">
      <c r="A112" s="72"/>
      <c r="B112" s="544"/>
      <c r="C112" s="78" t="s">
        <v>245</v>
      </c>
      <c r="D112" s="547"/>
      <c r="E112" s="72"/>
      <c r="F112" s="72"/>
      <c r="G112" s="72"/>
    </row>
    <row r="113" spans="1:7" ht="31.5" x14ac:dyDescent="0.25">
      <c r="A113" s="72"/>
      <c r="B113" s="544"/>
      <c r="C113" s="77" t="s">
        <v>246</v>
      </c>
      <c r="D113" s="547"/>
      <c r="E113" s="72"/>
      <c r="F113" s="72"/>
      <c r="G113" s="72"/>
    </row>
    <row r="114" spans="1:7" ht="16.5" thickBot="1" x14ac:dyDescent="0.3">
      <c r="A114" s="72"/>
      <c r="B114" s="545"/>
      <c r="C114" s="73" t="s">
        <v>185</v>
      </c>
      <c r="D114" s="548"/>
      <c r="E114" s="72"/>
      <c r="F114" s="72"/>
      <c r="G114" s="72"/>
    </row>
    <row r="115" spans="1:7" ht="32.25" thickBot="1" x14ac:dyDescent="0.3">
      <c r="A115" s="72"/>
      <c r="B115" s="74" t="s">
        <v>247</v>
      </c>
      <c r="C115" s="85" t="s">
        <v>248</v>
      </c>
      <c r="D115" s="75" t="s">
        <v>1284</v>
      </c>
      <c r="E115" s="72"/>
      <c r="F115" s="72"/>
      <c r="G115" s="72"/>
    </row>
    <row r="116" spans="1:7" x14ac:dyDescent="0.25">
      <c r="B116" s="64"/>
      <c r="C116" s="64"/>
      <c r="E116" s="2"/>
      <c r="F116" s="2"/>
      <c r="G116" s="2"/>
    </row>
  </sheetData>
  <mergeCells count="19">
    <mergeCell ref="B41:B97"/>
    <mergeCell ref="D41:D97"/>
    <mergeCell ref="B98:B114"/>
    <mergeCell ref="D98:D114"/>
    <mergeCell ref="B26:B28"/>
    <mergeCell ref="B29:B35"/>
    <mergeCell ref="D29:D35"/>
    <mergeCell ref="B36:B40"/>
    <mergeCell ref="D36:D40"/>
    <mergeCell ref="B18:B19"/>
    <mergeCell ref="B2:B9"/>
    <mergeCell ref="C2:D5"/>
    <mergeCell ref="C6:D9"/>
    <mergeCell ref="B12:B17"/>
    <mergeCell ref="D12:D17"/>
    <mergeCell ref="D18:D28"/>
    <mergeCell ref="B20:B21"/>
    <mergeCell ref="B22:B23"/>
    <mergeCell ref="B24:B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77"/>
  <sheetViews>
    <sheetView topLeftCell="G1" zoomScale="80" zoomScaleNormal="80" workbookViewId="0">
      <selection activeCell="V66" sqref="V66"/>
    </sheetView>
  </sheetViews>
  <sheetFormatPr baseColWidth="10" defaultRowHeight="15" x14ac:dyDescent="0.25"/>
  <cols>
    <col min="1" max="1" width="6.7109375" customWidth="1"/>
    <col min="2" max="2" width="18" customWidth="1"/>
    <col min="3" max="3" width="29.42578125" customWidth="1"/>
    <col min="4" max="4" width="25.28515625" style="58" customWidth="1"/>
    <col min="5" max="5" width="49.28515625" style="58" customWidth="1"/>
    <col min="6" max="6" width="13.42578125" style="58" customWidth="1"/>
    <col min="7" max="7" width="23.85546875" style="58" customWidth="1"/>
    <col min="8" max="8" width="24" style="58" customWidth="1"/>
    <col min="9" max="9" width="44.28515625" style="58" customWidth="1"/>
    <col min="10" max="10" width="27.7109375" style="58" customWidth="1"/>
    <col min="11" max="11" width="8.7109375" customWidth="1"/>
    <col min="12" max="12" width="32.140625" customWidth="1"/>
    <col min="13" max="13" width="44.42578125" customWidth="1"/>
    <col min="14" max="18" width="0" hidden="1" customWidth="1"/>
    <col min="19" max="19" width="11.5703125" style="285" hidden="1" customWidth="1"/>
  </cols>
  <sheetData>
    <row r="1" spans="2:22" ht="15.75" thickBot="1" x14ac:dyDescent="0.3">
      <c r="B1" s="1"/>
      <c r="C1" s="1"/>
      <c r="D1" s="186"/>
      <c r="F1" s="57"/>
      <c r="G1" s="186"/>
      <c r="H1" s="57"/>
      <c r="L1" s="57"/>
    </row>
    <row r="2" spans="2:22" ht="15.75" thickBot="1" x14ac:dyDescent="0.3">
      <c r="B2" s="549" t="s">
        <v>1</v>
      </c>
      <c r="C2" s="549"/>
      <c r="D2" s="550" t="s">
        <v>249</v>
      </c>
      <c r="E2" s="550"/>
      <c r="F2" s="550"/>
      <c r="G2" s="550"/>
      <c r="H2" s="550"/>
      <c r="I2" s="550"/>
      <c r="J2" s="550"/>
      <c r="K2" s="550"/>
      <c r="L2" s="551"/>
      <c r="M2" s="551"/>
    </row>
    <row r="3" spans="2:22" ht="15.75" thickBot="1" x14ac:dyDescent="0.3">
      <c r="B3" s="549"/>
      <c r="C3" s="549"/>
      <c r="D3" s="550"/>
      <c r="E3" s="550"/>
      <c r="F3" s="550"/>
      <c r="G3" s="550"/>
      <c r="H3" s="550"/>
      <c r="I3" s="550"/>
      <c r="J3" s="550"/>
      <c r="K3" s="550"/>
      <c r="L3" s="551"/>
      <c r="M3" s="551"/>
    </row>
    <row r="4" spans="2:22" ht="15.75" thickBot="1" x14ac:dyDescent="0.3">
      <c r="B4" s="549"/>
      <c r="C4" s="549"/>
      <c r="D4" s="550"/>
      <c r="E4" s="550"/>
      <c r="F4" s="550"/>
      <c r="G4" s="550"/>
      <c r="H4" s="550"/>
      <c r="I4" s="550"/>
      <c r="J4" s="550"/>
      <c r="K4" s="550"/>
      <c r="L4" s="551"/>
      <c r="M4" s="551"/>
    </row>
    <row r="5" spans="2:22" ht="15.75" thickBot="1" x14ac:dyDescent="0.3">
      <c r="B5" s="549"/>
      <c r="C5" s="549"/>
      <c r="D5" s="550"/>
      <c r="E5" s="550"/>
      <c r="F5" s="550"/>
      <c r="G5" s="550"/>
      <c r="H5" s="550"/>
      <c r="I5" s="550"/>
      <c r="J5" s="550"/>
      <c r="K5" s="550"/>
      <c r="L5" s="551"/>
      <c r="M5" s="551"/>
    </row>
    <row r="6" spans="2:22" ht="15.75" thickBot="1" x14ac:dyDescent="0.3">
      <c r="B6" s="549"/>
      <c r="C6" s="549"/>
      <c r="D6" s="552" t="str">
        <f>PORTADA!D10</f>
        <v>INSTITUTO NACIONALPENITENCIARIO Y CARCELARIO INPEC</v>
      </c>
      <c r="E6" s="552"/>
      <c r="F6" s="552"/>
      <c r="G6" s="552"/>
      <c r="H6" s="552"/>
      <c r="I6" s="552"/>
      <c r="J6" s="552"/>
      <c r="K6" s="552"/>
      <c r="L6" s="551"/>
      <c r="M6" s="551"/>
    </row>
    <row r="7" spans="2:22" ht="15.75" thickBot="1" x14ac:dyDescent="0.3">
      <c r="B7" s="549"/>
      <c r="C7" s="549"/>
      <c r="D7" s="552"/>
      <c r="E7" s="552"/>
      <c r="F7" s="552"/>
      <c r="G7" s="552"/>
      <c r="H7" s="552"/>
      <c r="I7" s="552"/>
      <c r="J7" s="552"/>
      <c r="K7" s="552"/>
      <c r="L7" s="551"/>
      <c r="M7" s="551"/>
    </row>
    <row r="8" spans="2:22" ht="15.75" thickBot="1" x14ac:dyDescent="0.3">
      <c r="B8" s="549"/>
      <c r="C8" s="549"/>
      <c r="D8" s="552"/>
      <c r="E8" s="552"/>
      <c r="F8" s="552"/>
      <c r="G8" s="552"/>
      <c r="H8" s="552"/>
      <c r="I8" s="552"/>
      <c r="J8" s="552"/>
      <c r="K8" s="552"/>
      <c r="L8" s="551"/>
      <c r="M8" s="551"/>
    </row>
    <row r="9" spans="2:22" ht="15.75" thickBot="1" x14ac:dyDescent="0.3">
      <c r="B9" s="549"/>
      <c r="C9" s="549"/>
      <c r="D9" s="552"/>
      <c r="E9" s="552"/>
      <c r="F9" s="552"/>
      <c r="G9" s="552"/>
      <c r="H9" s="552"/>
      <c r="I9" s="552"/>
      <c r="J9" s="552"/>
      <c r="K9" s="552"/>
      <c r="L9" s="551"/>
      <c r="M9" s="551"/>
    </row>
    <row r="10" spans="2:22" x14ac:dyDescent="0.25">
      <c r="B10" s="1"/>
      <c r="C10" s="1"/>
      <c r="D10" s="186"/>
      <c r="F10" s="57"/>
      <c r="G10" s="186"/>
      <c r="H10" s="57"/>
      <c r="L10" s="57"/>
      <c r="S10" s="285" t="s">
        <v>499</v>
      </c>
    </row>
    <row r="11" spans="2:22" ht="37.5" x14ac:dyDescent="0.3">
      <c r="B11" s="88" t="s">
        <v>250</v>
      </c>
      <c r="C11" s="89" t="s">
        <v>251</v>
      </c>
      <c r="D11" s="89" t="s">
        <v>252</v>
      </c>
      <c r="E11" s="89" t="s">
        <v>253</v>
      </c>
      <c r="F11" s="88" t="s">
        <v>254</v>
      </c>
      <c r="G11" s="88" t="s">
        <v>255</v>
      </c>
      <c r="H11" s="88" t="s">
        <v>256</v>
      </c>
      <c r="I11" s="88" t="s">
        <v>257</v>
      </c>
      <c r="J11" s="88" t="s">
        <v>258</v>
      </c>
      <c r="K11" s="88" t="s">
        <v>259</v>
      </c>
      <c r="L11" s="286" t="s">
        <v>260</v>
      </c>
      <c r="M11" s="90" t="s">
        <v>261</v>
      </c>
      <c r="N11" s="87"/>
      <c r="O11" s="87"/>
      <c r="P11" s="87"/>
      <c r="Q11" s="87"/>
      <c r="R11" s="87"/>
      <c r="S11" s="285">
        <v>0</v>
      </c>
      <c r="T11" s="87"/>
      <c r="U11" s="87"/>
      <c r="V11" s="87"/>
    </row>
    <row r="12" spans="2:22" ht="15.75" x14ac:dyDescent="0.25">
      <c r="B12" s="91" t="s">
        <v>262</v>
      </c>
      <c r="C12" s="92"/>
      <c r="D12" s="92"/>
      <c r="E12" s="92"/>
      <c r="F12" s="93"/>
      <c r="G12" s="92"/>
      <c r="H12" s="93"/>
      <c r="I12" s="94"/>
      <c r="J12" s="92"/>
      <c r="K12" s="92"/>
      <c r="L12" s="93"/>
      <c r="M12" s="95"/>
      <c r="S12" s="285">
        <v>20</v>
      </c>
    </row>
    <row r="13" spans="2:22" ht="60" x14ac:dyDescent="0.25">
      <c r="B13" s="97" t="s">
        <v>263</v>
      </c>
      <c r="C13" s="98" t="s">
        <v>192</v>
      </c>
      <c r="D13" s="98" t="s">
        <v>193</v>
      </c>
      <c r="E13" s="98" t="s">
        <v>264</v>
      </c>
      <c r="F13" s="97" t="s">
        <v>12</v>
      </c>
      <c r="G13" s="98" t="s">
        <v>265</v>
      </c>
      <c r="H13" s="97"/>
      <c r="I13" s="99"/>
      <c r="J13" s="98"/>
      <c r="K13" s="98"/>
      <c r="L13" s="100">
        <f>ROUND(AVERAGE($L$14,$L$15),0)</f>
        <v>100</v>
      </c>
      <c r="M13" s="101"/>
      <c r="N13" s="96"/>
      <c r="O13" s="96"/>
      <c r="P13" s="96"/>
      <c r="Q13" s="96"/>
      <c r="R13" s="96"/>
      <c r="S13" s="285">
        <v>40</v>
      </c>
      <c r="T13" s="96"/>
      <c r="U13" s="96"/>
      <c r="V13" s="96"/>
    </row>
    <row r="14" spans="2:22" ht="60" x14ac:dyDescent="0.3">
      <c r="B14" s="102" t="s">
        <v>266</v>
      </c>
      <c r="C14" s="103" t="s">
        <v>267</v>
      </c>
      <c r="D14" s="103" t="s">
        <v>268</v>
      </c>
      <c r="E14" s="103" t="s">
        <v>269</v>
      </c>
      <c r="F14" s="102" t="s">
        <v>270</v>
      </c>
      <c r="G14" s="103" t="s">
        <v>271</v>
      </c>
      <c r="H14" s="102" t="s">
        <v>272</v>
      </c>
      <c r="I14" s="553" t="s">
        <v>273</v>
      </c>
      <c r="J14" s="555" t="s">
        <v>1318</v>
      </c>
      <c r="K14" s="103"/>
      <c r="L14" s="102">
        <v>100</v>
      </c>
      <c r="M14" s="104"/>
      <c r="P14" s="105"/>
      <c r="S14" s="285">
        <v>60</v>
      </c>
    </row>
    <row r="15" spans="2:22" ht="60" x14ac:dyDescent="0.25">
      <c r="B15" s="102" t="s">
        <v>274</v>
      </c>
      <c r="C15" s="103" t="s">
        <v>192</v>
      </c>
      <c r="D15" s="103" t="s">
        <v>275</v>
      </c>
      <c r="E15" s="103" t="s">
        <v>276</v>
      </c>
      <c r="F15" s="102" t="s">
        <v>277</v>
      </c>
      <c r="G15" s="103" t="s">
        <v>278</v>
      </c>
      <c r="H15" s="102"/>
      <c r="I15" s="554"/>
      <c r="J15" s="556"/>
      <c r="K15" s="103"/>
      <c r="L15" s="318">
        <v>100</v>
      </c>
      <c r="M15" s="104"/>
      <c r="S15" s="285">
        <v>80</v>
      </c>
    </row>
    <row r="16" spans="2:22" ht="15.75" x14ac:dyDescent="0.25">
      <c r="B16" s="91" t="s">
        <v>279</v>
      </c>
      <c r="C16" s="92"/>
      <c r="D16" s="92"/>
      <c r="E16" s="92"/>
      <c r="F16" s="93"/>
      <c r="G16" s="92"/>
      <c r="H16" s="93"/>
      <c r="I16" s="94"/>
      <c r="J16" s="92"/>
      <c r="K16" s="92"/>
      <c r="L16" s="93"/>
      <c r="M16" s="106"/>
      <c r="S16" s="315">
        <v>100</v>
      </c>
    </row>
    <row r="17" spans="2:22" ht="75" x14ac:dyDescent="0.25">
      <c r="B17" s="97" t="s">
        <v>280</v>
      </c>
      <c r="C17" s="98" t="s">
        <v>192</v>
      </c>
      <c r="D17" s="98" t="s">
        <v>194</v>
      </c>
      <c r="E17" s="98" t="s">
        <v>281</v>
      </c>
      <c r="F17" s="97" t="s">
        <v>13</v>
      </c>
      <c r="G17" s="98"/>
      <c r="H17" s="97"/>
      <c r="I17" s="107"/>
      <c r="J17" s="107"/>
      <c r="K17" s="98"/>
      <c r="L17" s="100">
        <f>ROUND(AVERAGE($L$18,$L$24),0)</f>
        <v>84</v>
      </c>
      <c r="M17" s="98"/>
      <c r="N17" s="96"/>
      <c r="O17" s="96"/>
      <c r="P17" s="96"/>
      <c r="Q17" s="96"/>
      <c r="R17" s="96"/>
      <c r="S17" s="316">
        <v>100</v>
      </c>
      <c r="T17" s="96"/>
      <c r="U17" s="96"/>
      <c r="V17" s="96"/>
    </row>
    <row r="18" spans="2:22" ht="45" x14ac:dyDescent="0.25">
      <c r="B18" s="108" t="s">
        <v>282</v>
      </c>
      <c r="C18" s="109" t="s">
        <v>192</v>
      </c>
      <c r="D18" s="109" t="s">
        <v>283</v>
      </c>
      <c r="E18" s="109" t="s">
        <v>284</v>
      </c>
      <c r="F18" s="108" t="s">
        <v>285</v>
      </c>
      <c r="G18" s="109" t="s">
        <v>286</v>
      </c>
      <c r="H18" s="108"/>
      <c r="I18" s="59"/>
      <c r="J18" s="110"/>
      <c r="K18" s="109"/>
      <c r="L18" s="111">
        <f>ROUND(AVERAGE(L19:L23),0)</f>
        <v>88</v>
      </c>
      <c r="M18" s="112"/>
    </row>
    <row r="19" spans="2:22" ht="409.5" x14ac:dyDescent="0.25">
      <c r="B19" s="102" t="s">
        <v>287</v>
      </c>
      <c r="C19" s="103" t="s">
        <v>192</v>
      </c>
      <c r="D19" s="103" t="s">
        <v>288</v>
      </c>
      <c r="E19" s="103" t="s">
        <v>289</v>
      </c>
      <c r="F19" s="102" t="s">
        <v>290</v>
      </c>
      <c r="G19" s="103" t="s">
        <v>291</v>
      </c>
      <c r="H19" s="102" t="s">
        <v>292</v>
      </c>
      <c r="I19" s="60" t="s">
        <v>293</v>
      </c>
      <c r="J19" s="110" t="s">
        <v>1319</v>
      </c>
      <c r="K19" s="110"/>
      <c r="L19" s="318">
        <v>80</v>
      </c>
      <c r="M19" s="104"/>
    </row>
    <row r="20" spans="2:22" ht="315" x14ac:dyDescent="0.25">
      <c r="B20" s="102" t="s">
        <v>294</v>
      </c>
      <c r="C20" s="103" t="s">
        <v>192</v>
      </c>
      <c r="D20" s="103" t="s">
        <v>295</v>
      </c>
      <c r="E20" s="103" t="s">
        <v>296</v>
      </c>
      <c r="F20" s="102" t="s">
        <v>297</v>
      </c>
      <c r="G20" s="103"/>
      <c r="H20" s="102" t="s">
        <v>298</v>
      </c>
      <c r="I20" s="60" t="s">
        <v>299</v>
      </c>
      <c r="J20" s="110" t="s">
        <v>1320</v>
      </c>
      <c r="K20" s="110"/>
      <c r="L20" s="318">
        <v>100</v>
      </c>
      <c r="M20" s="104"/>
    </row>
    <row r="21" spans="2:22" ht="150" x14ac:dyDescent="0.25">
      <c r="B21" s="102" t="s">
        <v>300</v>
      </c>
      <c r="C21" s="103" t="s">
        <v>192</v>
      </c>
      <c r="D21" s="103" t="s">
        <v>301</v>
      </c>
      <c r="E21" s="103" t="s">
        <v>302</v>
      </c>
      <c r="F21" s="102" t="s">
        <v>303</v>
      </c>
      <c r="G21" s="103"/>
      <c r="H21" s="102" t="s">
        <v>304</v>
      </c>
      <c r="I21" s="60" t="s">
        <v>305</v>
      </c>
      <c r="J21" s="110" t="s">
        <v>1321</v>
      </c>
      <c r="K21" s="110"/>
      <c r="L21" s="318">
        <v>80</v>
      </c>
      <c r="M21" s="104"/>
    </row>
    <row r="22" spans="2:22" ht="210" x14ac:dyDescent="0.25">
      <c r="B22" s="102" t="s">
        <v>306</v>
      </c>
      <c r="C22" s="103" t="s">
        <v>192</v>
      </c>
      <c r="D22" s="103" t="s">
        <v>307</v>
      </c>
      <c r="E22" s="103" t="s">
        <v>308</v>
      </c>
      <c r="F22" s="102" t="s">
        <v>309</v>
      </c>
      <c r="G22" s="103"/>
      <c r="H22" s="102" t="s">
        <v>310</v>
      </c>
      <c r="I22" s="60" t="s">
        <v>311</v>
      </c>
      <c r="J22" s="110" t="s">
        <v>1322</v>
      </c>
      <c r="K22" s="110"/>
      <c r="L22" s="318">
        <v>100</v>
      </c>
      <c r="M22" s="104"/>
    </row>
    <row r="23" spans="2:22" s="11" customFormat="1" ht="252" x14ac:dyDescent="0.25">
      <c r="B23" s="128" t="s">
        <v>312</v>
      </c>
      <c r="C23" s="129" t="s">
        <v>192</v>
      </c>
      <c r="D23" s="129" t="s">
        <v>313</v>
      </c>
      <c r="E23" s="129" t="s">
        <v>314</v>
      </c>
      <c r="F23" s="128" t="s">
        <v>315</v>
      </c>
      <c r="G23" s="129"/>
      <c r="H23" s="128" t="s">
        <v>316</v>
      </c>
      <c r="I23" s="61" t="s">
        <v>317</v>
      </c>
      <c r="J23" s="129" t="s">
        <v>1323</v>
      </c>
      <c r="K23" s="129"/>
      <c r="L23" s="128">
        <v>80</v>
      </c>
      <c r="M23" s="129"/>
      <c r="S23" s="317"/>
    </row>
    <row r="24" spans="2:22" ht="30" x14ac:dyDescent="0.25">
      <c r="B24" s="108" t="s">
        <v>318</v>
      </c>
      <c r="C24" s="103" t="s">
        <v>192</v>
      </c>
      <c r="D24" s="109" t="s">
        <v>319</v>
      </c>
      <c r="E24" s="109" t="s">
        <v>320</v>
      </c>
      <c r="F24" s="108" t="s">
        <v>321</v>
      </c>
      <c r="G24" s="109" t="s">
        <v>322</v>
      </c>
      <c r="H24" s="108"/>
      <c r="I24" s="59"/>
      <c r="J24" s="113"/>
      <c r="K24" s="109"/>
      <c r="L24" s="111">
        <f>ROUND(AVERAGE(L25:L26),0)</f>
        <v>80</v>
      </c>
      <c r="M24" s="109"/>
    </row>
    <row r="25" spans="2:22" ht="409.5" x14ac:dyDescent="0.25">
      <c r="B25" s="114" t="s">
        <v>323</v>
      </c>
      <c r="C25" s="103" t="s">
        <v>192</v>
      </c>
      <c r="D25" s="103" t="s">
        <v>324</v>
      </c>
      <c r="E25" s="103" t="s">
        <v>325</v>
      </c>
      <c r="F25" s="102" t="s">
        <v>326</v>
      </c>
      <c r="G25" s="115"/>
      <c r="H25" s="116"/>
      <c r="I25" s="60" t="s">
        <v>327</v>
      </c>
      <c r="J25" s="186" t="s">
        <v>1359</v>
      </c>
      <c r="K25" s="103"/>
      <c r="L25" s="318">
        <v>80</v>
      </c>
      <c r="M25" s="104"/>
    </row>
    <row r="26" spans="2:22" ht="409.5" x14ac:dyDescent="0.25">
      <c r="B26" s="114" t="s">
        <v>328</v>
      </c>
      <c r="C26" s="117" t="s">
        <v>241</v>
      </c>
      <c r="D26" s="103" t="s">
        <v>242</v>
      </c>
      <c r="E26" s="103" t="s">
        <v>329</v>
      </c>
      <c r="F26" s="102" t="s">
        <v>330</v>
      </c>
      <c r="G26" s="115"/>
      <c r="H26" s="102" t="s">
        <v>331</v>
      </c>
      <c r="I26" s="60" t="s">
        <v>332</v>
      </c>
      <c r="J26" s="331" t="s">
        <v>1324</v>
      </c>
      <c r="K26" s="103"/>
      <c r="L26" s="318" t="s">
        <v>499</v>
      </c>
      <c r="M26" s="104"/>
    </row>
    <row r="27" spans="2:22" ht="15.75" x14ac:dyDescent="0.25">
      <c r="B27" s="91" t="s">
        <v>195</v>
      </c>
      <c r="C27" s="92"/>
      <c r="D27" s="92"/>
      <c r="E27" s="92"/>
      <c r="F27" s="93"/>
      <c r="G27" s="92"/>
      <c r="H27" s="93"/>
      <c r="I27" s="94"/>
      <c r="J27" s="92"/>
      <c r="K27" s="92"/>
      <c r="L27" s="93"/>
      <c r="M27" s="106"/>
    </row>
    <row r="28" spans="2:22" ht="60" x14ac:dyDescent="0.25">
      <c r="B28" s="97" t="s">
        <v>333</v>
      </c>
      <c r="C28" s="98" t="s">
        <v>334</v>
      </c>
      <c r="D28" s="98" t="s">
        <v>195</v>
      </c>
      <c r="E28" s="98"/>
      <c r="F28" s="97" t="s">
        <v>14</v>
      </c>
      <c r="G28" s="98"/>
      <c r="H28" s="118"/>
      <c r="I28" s="119"/>
      <c r="J28" s="110"/>
      <c r="K28" s="120"/>
      <c r="L28" s="121">
        <f>ROUND(AVERAGE($L$36,$L$32,$L$29),0)</f>
        <v>90</v>
      </c>
      <c r="M28" s="122"/>
    </row>
    <row r="29" spans="2:22" ht="45" x14ac:dyDescent="0.25">
      <c r="B29" s="108" t="s">
        <v>335</v>
      </c>
      <c r="C29" s="109" t="s">
        <v>192</v>
      </c>
      <c r="D29" s="109" t="s">
        <v>196</v>
      </c>
      <c r="E29" s="109" t="s">
        <v>336</v>
      </c>
      <c r="F29" s="108" t="s">
        <v>337</v>
      </c>
      <c r="G29" s="109" t="s">
        <v>338</v>
      </c>
      <c r="H29" s="108"/>
      <c r="I29" s="59"/>
      <c r="J29" s="113"/>
      <c r="K29" s="109"/>
      <c r="L29" s="123">
        <f>ROUND(AVERAGE(L30:L31),0)</f>
        <v>90</v>
      </c>
      <c r="M29" s="109"/>
      <c r="N29" s="96"/>
      <c r="O29" s="96"/>
      <c r="P29" s="96"/>
      <c r="Q29" s="96"/>
      <c r="R29" s="96"/>
      <c r="S29" s="316"/>
      <c r="T29" s="96"/>
      <c r="U29" s="96"/>
      <c r="V29" s="96"/>
    </row>
    <row r="30" spans="2:22" ht="409.5" x14ac:dyDescent="0.25">
      <c r="B30" s="102" t="s">
        <v>339</v>
      </c>
      <c r="C30" s="103" t="s">
        <v>340</v>
      </c>
      <c r="D30" s="103" t="s">
        <v>169</v>
      </c>
      <c r="E30" s="103" t="s">
        <v>341</v>
      </c>
      <c r="F30" s="102" t="s">
        <v>342</v>
      </c>
      <c r="G30" s="103"/>
      <c r="H30" s="102" t="s">
        <v>343</v>
      </c>
      <c r="I30" s="60" t="s">
        <v>344</v>
      </c>
      <c r="J30" s="103" t="s">
        <v>1325</v>
      </c>
      <c r="K30" s="103"/>
      <c r="L30" s="318">
        <v>80</v>
      </c>
      <c r="M30" s="104"/>
    </row>
    <row r="31" spans="2:22" s="11" customFormat="1" ht="115.5" customHeight="1" x14ac:dyDescent="0.25">
      <c r="B31" s="128" t="s">
        <v>345</v>
      </c>
      <c r="C31" s="129" t="s">
        <v>340</v>
      </c>
      <c r="D31" s="129" t="s">
        <v>170</v>
      </c>
      <c r="E31" s="129" t="s">
        <v>346</v>
      </c>
      <c r="F31" s="128" t="s">
        <v>347</v>
      </c>
      <c r="G31" s="129"/>
      <c r="H31" s="128" t="s">
        <v>348</v>
      </c>
      <c r="I31" s="61"/>
      <c r="J31" s="358" t="s">
        <v>1326</v>
      </c>
      <c r="K31" s="129"/>
      <c r="L31" s="128">
        <v>100</v>
      </c>
      <c r="M31" s="129"/>
      <c r="S31" s="317"/>
    </row>
    <row r="32" spans="2:22" ht="45" x14ac:dyDescent="0.25">
      <c r="B32" s="108" t="s">
        <v>349</v>
      </c>
      <c r="C32" s="109" t="s">
        <v>350</v>
      </c>
      <c r="D32" s="109" t="s">
        <v>197</v>
      </c>
      <c r="E32" s="109" t="s">
        <v>351</v>
      </c>
      <c r="F32" s="108" t="s">
        <v>347</v>
      </c>
      <c r="G32" s="109" t="s">
        <v>338</v>
      </c>
      <c r="H32" s="108"/>
      <c r="I32" s="59"/>
      <c r="J32" s="113" t="s">
        <v>352</v>
      </c>
      <c r="K32" s="96"/>
      <c r="L32" s="123">
        <f>ROUND(AVERAGE(L33:L35),0)</f>
        <v>80</v>
      </c>
      <c r="M32" s="109"/>
      <c r="N32" s="96"/>
      <c r="O32" s="96"/>
      <c r="P32" s="96"/>
      <c r="Q32" s="96"/>
      <c r="R32" s="96"/>
      <c r="S32" s="316"/>
      <c r="T32" s="96"/>
      <c r="U32" s="96"/>
      <c r="V32" s="96"/>
    </row>
    <row r="33" spans="2:22" s="11" customFormat="1" ht="276" x14ac:dyDescent="0.25">
      <c r="B33" s="128" t="s">
        <v>353</v>
      </c>
      <c r="C33" s="129" t="s">
        <v>192</v>
      </c>
      <c r="D33" s="129" t="s">
        <v>354</v>
      </c>
      <c r="E33" s="129" t="s">
        <v>355</v>
      </c>
      <c r="F33" s="128" t="s">
        <v>356</v>
      </c>
      <c r="G33" s="129"/>
      <c r="H33" s="128" t="s">
        <v>357</v>
      </c>
      <c r="I33" s="61" t="s">
        <v>358</v>
      </c>
      <c r="J33" s="129" t="s">
        <v>1360</v>
      </c>
      <c r="K33" s="129"/>
      <c r="L33" s="128">
        <v>100</v>
      </c>
      <c r="M33" s="130"/>
      <c r="S33" s="317"/>
    </row>
    <row r="34" spans="2:22" ht="409.5" x14ac:dyDescent="0.25">
      <c r="B34" s="102" t="s">
        <v>359</v>
      </c>
      <c r="C34" s="103" t="s">
        <v>360</v>
      </c>
      <c r="D34" s="103" t="s">
        <v>228</v>
      </c>
      <c r="E34" s="103" t="s">
        <v>361</v>
      </c>
      <c r="F34" s="102" t="s">
        <v>362</v>
      </c>
      <c r="G34" s="103" t="s">
        <v>363</v>
      </c>
      <c r="H34" s="102" t="s">
        <v>364</v>
      </c>
      <c r="I34" s="60" t="s">
        <v>365</v>
      </c>
      <c r="J34" s="110" t="s">
        <v>1327</v>
      </c>
      <c r="K34" s="110"/>
      <c r="L34" s="318">
        <v>100</v>
      </c>
      <c r="M34" s="104"/>
    </row>
    <row r="35" spans="2:22" ht="216" customHeight="1" x14ac:dyDescent="0.25">
      <c r="B35" s="102" t="s">
        <v>366</v>
      </c>
      <c r="C35" s="103" t="s">
        <v>192</v>
      </c>
      <c r="D35" s="103" t="s">
        <v>367</v>
      </c>
      <c r="E35" s="103" t="s">
        <v>368</v>
      </c>
      <c r="F35" s="102" t="s">
        <v>369</v>
      </c>
      <c r="G35" s="103"/>
      <c r="H35" s="102"/>
      <c r="I35" s="60" t="s">
        <v>370</v>
      </c>
      <c r="J35" s="331" t="s">
        <v>1328</v>
      </c>
      <c r="K35" s="110"/>
      <c r="L35" s="318">
        <v>40</v>
      </c>
      <c r="M35" s="104"/>
    </row>
    <row r="36" spans="2:22" ht="30" x14ac:dyDescent="0.25">
      <c r="B36" s="108" t="s">
        <v>371</v>
      </c>
      <c r="C36" s="109" t="s">
        <v>192</v>
      </c>
      <c r="D36" s="109" t="s">
        <v>198</v>
      </c>
      <c r="E36" s="109" t="s">
        <v>372</v>
      </c>
      <c r="F36" s="108" t="s">
        <v>373</v>
      </c>
      <c r="G36" s="109" t="s">
        <v>338</v>
      </c>
      <c r="H36" s="108"/>
      <c r="I36" s="59"/>
      <c r="J36" s="113"/>
      <c r="K36" s="109"/>
      <c r="L36" s="123">
        <f>L37</f>
        <v>100</v>
      </c>
      <c r="M36" s="109"/>
      <c r="N36" s="96"/>
      <c r="O36" s="96"/>
      <c r="P36" s="96"/>
      <c r="Q36" s="96"/>
      <c r="R36" s="96"/>
      <c r="S36" s="316"/>
      <c r="T36" s="96"/>
      <c r="U36" s="96"/>
      <c r="V36" s="96"/>
    </row>
    <row r="37" spans="2:22" s="11" customFormat="1" ht="108.75" customHeight="1" x14ac:dyDescent="0.25">
      <c r="B37" s="128" t="s">
        <v>374</v>
      </c>
      <c r="C37" s="129" t="s">
        <v>192</v>
      </c>
      <c r="D37" s="129" t="s">
        <v>375</v>
      </c>
      <c r="E37" s="129" t="s">
        <v>376</v>
      </c>
      <c r="F37" s="128" t="s">
        <v>377</v>
      </c>
      <c r="G37" s="129"/>
      <c r="H37" s="128" t="s">
        <v>343</v>
      </c>
      <c r="I37" s="61" t="s">
        <v>378</v>
      </c>
      <c r="J37" s="129" t="s">
        <v>1334</v>
      </c>
      <c r="K37" s="129"/>
      <c r="L37" s="128">
        <v>100</v>
      </c>
      <c r="M37" s="130"/>
      <c r="S37" s="317"/>
    </row>
    <row r="38" spans="2:22" ht="15.75" x14ac:dyDescent="0.25">
      <c r="B38" s="91" t="s">
        <v>199</v>
      </c>
      <c r="C38" s="92"/>
      <c r="D38" s="92"/>
      <c r="E38" s="92"/>
      <c r="F38" s="93"/>
      <c r="G38" s="92"/>
      <c r="H38" s="93"/>
      <c r="I38" s="94"/>
      <c r="J38" s="92"/>
      <c r="K38" s="92"/>
      <c r="L38" s="93"/>
      <c r="M38" s="106"/>
    </row>
    <row r="39" spans="2:22" x14ac:dyDescent="0.25">
      <c r="B39" s="97" t="s">
        <v>379</v>
      </c>
      <c r="C39" s="98" t="s">
        <v>192</v>
      </c>
      <c r="D39" s="98" t="s">
        <v>199</v>
      </c>
      <c r="E39" s="98"/>
      <c r="F39" s="97" t="s">
        <v>15</v>
      </c>
      <c r="G39" s="98"/>
      <c r="H39" s="118"/>
      <c r="I39" s="119"/>
      <c r="J39" s="124"/>
      <c r="K39" s="120"/>
      <c r="L39" s="121">
        <f>ROUND(AVERAGE($L$49,$L$45,$L$40),0)</f>
        <v>87</v>
      </c>
      <c r="M39" s="122"/>
    </row>
    <row r="40" spans="2:22" ht="30" x14ac:dyDescent="0.25">
      <c r="B40" s="108" t="s">
        <v>380</v>
      </c>
      <c r="C40" s="109" t="s">
        <v>192</v>
      </c>
      <c r="D40" s="109" t="s">
        <v>381</v>
      </c>
      <c r="E40" s="109" t="s">
        <v>382</v>
      </c>
      <c r="F40" s="108" t="s">
        <v>383</v>
      </c>
      <c r="G40" s="108" t="s">
        <v>322</v>
      </c>
      <c r="H40" s="108"/>
      <c r="I40" s="59" t="s">
        <v>384</v>
      </c>
      <c r="J40" s="110"/>
      <c r="K40" s="109"/>
      <c r="L40" s="123">
        <f>ROUND(AVERAGE(L41:L44),0)</f>
        <v>95</v>
      </c>
      <c r="M40" s="109"/>
      <c r="N40" s="96"/>
      <c r="O40" s="96"/>
      <c r="P40" s="96"/>
      <c r="Q40" s="96"/>
      <c r="R40" s="96"/>
      <c r="S40" s="316"/>
      <c r="T40" s="96"/>
      <c r="U40" s="96"/>
      <c r="V40" s="96"/>
    </row>
    <row r="41" spans="2:22" ht="354.75" customHeight="1" x14ac:dyDescent="0.25">
      <c r="B41" s="102" t="s">
        <v>385</v>
      </c>
      <c r="C41" s="103" t="s">
        <v>192</v>
      </c>
      <c r="D41" s="103" t="s">
        <v>386</v>
      </c>
      <c r="E41" s="103" t="s">
        <v>387</v>
      </c>
      <c r="F41" s="102" t="s">
        <v>388</v>
      </c>
      <c r="G41" s="125" t="s">
        <v>389</v>
      </c>
      <c r="H41" s="102" t="s">
        <v>390</v>
      </c>
      <c r="I41" s="60" t="s">
        <v>391</v>
      </c>
      <c r="J41" s="110" t="s">
        <v>1362</v>
      </c>
      <c r="K41" s="110"/>
      <c r="L41" s="318">
        <v>100</v>
      </c>
      <c r="M41" s="104"/>
    </row>
    <row r="42" spans="2:22" ht="216" x14ac:dyDescent="0.25">
      <c r="B42" s="102" t="s">
        <v>392</v>
      </c>
      <c r="C42" s="103" t="s">
        <v>192</v>
      </c>
      <c r="D42" s="103" t="s">
        <v>393</v>
      </c>
      <c r="E42" s="103" t="s">
        <v>394</v>
      </c>
      <c r="F42" s="102" t="s">
        <v>395</v>
      </c>
      <c r="G42" s="103"/>
      <c r="H42" s="102" t="s">
        <v>396</v>
      </c>
      <c r="I42" s="60" t="s">
        <v>397</v>
      </c>
      <c r="J42" s="331" t="s">
        <v>1329</v>
      </c>
      <c r="K42" s="110"/>
      <c r="L42" s="312">
        <v>100</v>
      </c>
      <c r="M42" s="130"/>
    </row>
    <row r="43" spans="2:22" ht="107.25" customHeight="1" x14ac:dyDescent="0.25">
      <c r="B43" s="102" t="s">
        <v>398</v>
      </c>
      <c r="C43" s="103" t="s">
        <v>192</v>
      </c>
      <c r="D43" s="103" t="s">
        <v>399</v>
      </c>
      <c r="E43" s="103" t="s">
        <v>400</v>
      </c>
      <c r="F43" s="102" t="s">
        <v>401</v>
      </c>
      <c r="G43" s="103"/>
      <c r="H43" s="102"/>
      <c r="I43" s="60" t="s">
        <v>402</v>
      </c>
      <c r="J43" s="110" t="s">
        <v>1338</v>
      </c>
      <c r="K43" s="110"/>
      <c r="L43" s="312">
        <v>80</v>
      </c>
      <c r="M43" s="130"/>
    </row>
    <row r="44" spans="2:22" s="11" customFormat="1" ht="252" x14ac:dyDescent="0.25">
      <c r="B44" s="128" t="s">
        <v>403</v>
      </c>
      <c r="C44" s="129" t="s">
        <v>192</v>
      </c>
      <c r="D44" s="129" t="s">
        <v>404</v>
      </c>
      <c r="E44" s="129" t="s">
        <v>405</v>
      </c>
      <c r="F44" s="128" t="s">
        <v>406</v>
      </c>
      <c r="G44" s="129"/>
      <c r="H44" s="128" t="s">
        <v>407</v>
      </c>
      <c r="I44" s="61" t="s">
        <v>408</v>
      </c>
      <c r="J44" s="129" t="s">
        <v>1330</v>
      </c>
      <c r="K44" s="129"/>
      <c r="L44" s="128">
        <v>100</v>
      </c>
      <c r="M44" s="130"/>
      <c r="S44" s="317"/>
    </row>
    <row r="45" spans="2:22" ht="45" x14ac:dyDescent="0.25">
      <c r="B45" s="108" t="s">
        <v>409</v>
      </c>
      <c r="C45" s="109" t="s">
        <v>192</v>
      </c>
      <c r="D45" s="109" t="s">
        <v>410</v>
      </c>
      <c r="E45" s="109" t="s">
        <v>411</v>
      </c>
      <c r="F45" s="108" t="s">
        <v>412</v>
      </c>
      <c r="G45" s="126"/>
      <c r="H45" s="108"/>
      <c r="I45" s="59"/>
      <c r="J45" s="110"/>
      <c r="K45" s="109"/>
      <c r="L45" s="123">
        <f>ROUND(AVERAGE(L46:L48),0)</f>
        <v>87</v>
      </c>
      <c r="M45" s="109"/>
      <c r="N45" s="96"/>
      <c r="O45" s="96"/>
      <c r="P45" s="96"/>
      <c r="Q45" s="96"/>
      <c r="R45" s="96"/>
      <c r="S45" s="316"/>
      <c r="T45" s="96"/>
      <c r="U45" s="96"/>
      <c r="V45" s="96"/>
    </row>
    <row r="46" spans="2:22" s="11" customFormat="1" ht="345" x14ac:dyDescent="0.25">
      <c r="B46" s="128" t="s">
        <v>413</v>
      </c>
      <c r="C46" s="129" t="s">
        <v>192</v>
      </c>
      <c r="D46" s="129" t="s">
        <v>414</v>
      </c>
      <c r="E46" s="129" t="s">
        <v>415</v>
      </c>
      <c r="F46" s="128" t="s">
        <v>416</v>
      </c>
      <c r="G46" s="359" t="s">
        <v>417</v>
      </c>
      <c r="H46" s="128"/>
      <c r="I46" s="61" t="s">
        <v>418</v>
      </c>
      <c r="J46" s="129" t="s">
        <v>1335</v>
      </c>
      <c r="K46" s="129"/>
      <c r="L46" s="128">
        <v>100</v>
      </c>
      <c r="M46" s="130"/>
      <c r="S46" s="317"/>
    </row>
    <row r="47" spans="2:22" ht="144" x14ac:dyDescent="0.25">
      <c r="B47" s="102" t="s">
        <v>419</v>
      </c>
      <c r="C47" s="103" t="s">
        <v>192</v>
      </c>
      <c r="D47" s="103" t="s">
        <v>420</v>
      </c>
      <c r="E47" s="103"/>
      <c r="F47" s="102" t="s">
        <v>421</v>
      </c>
      <c r="G47" s="127"/>
      <c r="H47" s="102" t="s">
        <v>422</v>
      </c>
      <c r="I47" s="60" t="s">
        <v>423</v>
      </c>
      <c r="J47" s="110" t="s">
        <v>1331</v>
      </c>
      <c r="K47" s="110"/>
      <c r="L47" s="312">
        <v>80</v>
      </c>
      <c r="M47" s="130"/>
    </row>
    <row r="48" spans="2:22" s="11" customFormat="1" ht="240" x14ac:dyDescent="0.25">
      <c r="B48" s="128" t="s">
        <v>424</v>
      </c>
      <c r="C48" s="129" t="s">
        <v>192</v>
      </c>
      <c r="D48" s="129" t="s">
        <v>425</v>
      </c>
      <c r="E48" s="129"/>
      <c r="F48" s="128" t="s">
        <v>426</v>
      </c>
      <c r="G48" s="359"/>
      <c r="H48" s="128" t="s">
        <v>427</v>
      </c>
      <c r="I48" s="61" t="s">
        <v>428</v>
      </c>
      <c r="J48" s="129" t="s">
        <v>1332</v>
      </c>
      <c r="K48" s="129"/>
      <c r="L48" s="128">
        <v>80</v>
      </c>
      <c r="M48" s="130"/>
      <c r="S48" s="317"/>
    </row>
    <row r="49" spans="2:22" ht="45" x14ac:dyDescent="0.25">
      <c r="B49" s="108" t="s">
        <v>429</v>
      </c>
      <c r="C49" s="109" t="s">
        <v>241</v>
      </c>
      <c r="D49" s="109" t="s">
        <v>243</v>
      </c>
      <c r="E49" s="109" t="s">
        <v>430</v>
      </c>
      <c r="F49" s="108" t="s">
        <v>431</v>
      </c>
      <c r="G49" s="126"/>
      <c r="H49" s="108"/>
      <c r="I49" s="59"/>
      <c r="J49" s="113"/>
      <c r="K49" s="109"/>
      <c r="L49" s="123">
        <f>ROUND(AVERAGE(L50:L52),0)</f>
        <v>80</v>
      </c>
      <c r="M49" s="109"/>
      <c r="N49" s="96"/>
      <c r="O49" s="96"/>
      <c r="P49" s="96"/>
      <c r="Q49" s="96"/>
      <c r="R49" s="96"/>
      <c r="S49" s="316"/>
      <c r="T49" s="96"/>
      <c r="U49" s="96"/>
      <c r="V49" s="96"/>
    </row>
    <row r="50" spans="2:22" s="11" customFormat="1" ht="330.75" customHeight="1" x14ac:dyDescent="0.25">
      <c r="B50" s="128" t="s">
        <v>432</v>
      </c>
      <c r="C50" s="129" t="s">
        <v>241</v>
      </c>
      <c r="D50" s="129" t="s">
        <v>433</v>
      </c>
      <c r="E50" s="129"/>
      <c r="F50" s="128" t="s">
        <v>434</v>
      </c>
      <c r="G50" s="359"/>
      <c r="H50" s="128" t="s">
        <v>435</v>
      </c>
      <c r="I50" s="61" t="s">
        <v>436</v>
      </c>
      <c r="J50" s="129" t="s">
        <v>1333</v>
      </c>
      <c r="K50" s="129"/>
      <c r="L50" s="128">
        <v>60</v>
      </c>
      <c r="M50" s="130"/>
      <c r="S50" s="317"/>
    </row>
    <row r="51" spans="2:22" s="11" customFormat="1" ht="240.75" customHeight="1" x14ac:dyDescent="0.25">
      <c r="B51" s="128" t="s">
        <v>437</v>
      </c>
      <c r="C51" s="129" t="s">
        <v>241</v>
      </c>
      <c r="D51" s="129" t="s">
        <v>438</v>
      </c>
      <c r="E51" s="129"/>
      <c r="F51" s="128" t="s">
        <v>439</v>
      </c>
      <c r="G51" s="359"/>
      <c r="H51" s="128" t="s">
        <v>440</v>
      </c>
      <c r="I51" s="61" t="s">
        <v>441</v>
      </c>
      <c r="J51" s="129" t="s">
        <v>1392</v>
      </c>
      <c r="K51" s="129"/>
      <c r="L51" s="128">
        <v>80</v>
      </c>
      <c r="M51" s="130"/>
      <c r="S51" s="317"/>
    </row>
    <row r="52" spans="2:22" s="11" customFormat="1" ht="276" x14ac:dyDescent="0.25">
      <c r="B52" s="128" t="s">
        <v>442</v>
      </c>
      <c r="C52" s="129" t="s">
        <v>241</v>
      </c>
      <c r="D52" s="129" t="s">
        <v>443</v>
      </c>
      <c r="E52" s="129"/>
      <c r="F52" s="128" t="s">
        <v>444</v>
      </c>
      <c r="G52" s="359"/>
      <c r="H52" s="128" t="s">
        <v>445</v>
      </c>
      <c r="I52" s="61" t="s">
        <v>446</v>
      </c>
      <c r="J52" s="129" t="s">
        <v>1336</v>
      </c>
      <c r="K52" s="129"/>
      <c r="L52" s="128">
        <v>100</v>
      </c>
      <c r="M52" s="130"/>
      <c r="S52" s="317"/>
    </row>
    <row r="53" spans="2:22" ht="15.75" x14ac:dyDescent="0.25">
      <c r="B53" s="91" t="s">
        <v>180</v>
      </c>
      <c r="C53" s="92"/>
      <c r="D53" s="92"/>
      <c r="E53" s="92"/>
      <c r="F53" s="93"/>
      <c r="G53" s="92"/>
      <c r="H53" s="93"/>
      <c r="I53" s="94"/>
      <c r="J53" s="92"/>
      <c r="K53" s="92"/>
      <c r="L53" s="93"/>
      <c r="M53" s="106"/>
    </row>
    <row r="54" spans="2:22" ht="75" x14ac:dyDescent="0.25">
      <c r="B54" s="97" t="s">
        <v>447</v>
      </c>
      <c r="C54" s="98" t="s">
        <v>448</v>
      </c>
      <c r="D54" s="98" t="s">
        <v>180</v>
      </c>
      <c r="E54" s="98"/>
      <c r="F54" s="97" t="s">
        <v>32</v>
      </c>
      <c r="G54" s="98"/>
      <c r="H54" s="118"/>
      <c r="I54" s="119"/>
      <c r="J54" s="120"/>
      <c r="K54" s="120"/>
      <c r="L54" s="100">
        <f>AVERAGE($L$59,$L$55)</f>
        <v>40</v>
      </c>
      <c r="M54" s="122"/>
    </row>
    <row r="55" spans="2:22" ht="45" x14ac:dyDescent="0.25">
      <c r="B55" s="108" t="s">
        <v>449</v>
      </c>
      <c r="C55" s="109" t="s">
        <v>448</v>
      </c>
      <c r="D55" s="109" t="s">
        <v>181</v>
      </c>
      <c r="E55" s="109" t="s">
        <v>450</v>
      </c>
      <c r="F55" s="108" t="s">
        <v>451</v>
      </c>
      <c r="G55" s="103"/>
      <c r="H55" s="102"/>
      <c r="I55" s="60"/>
      <c r="J55" s="103"/>
      <c r="K55" s="103"/>
      <c r="L55" s="123">
        <f>ROUND(AVERAGE(L56:L58),0)</f>
        <v>20</v>
      </c>
      <c r="M55" s="104"/>
    </row>
    <row r="56" spans="2:22" s="11" customFormat="1" ht="409.5" x14ac:dyDescent="0.25">
      <c r="B56" s="128" t="s">
        <v>452</v>
      </c>
      <c r="C56" s="129" t="s">
        <v>448</v>
      </c>
      <c r="D56" s="129" t="s">
        <v>182</v>
      </c>
      <c r="E56" s="129"/>
      <c r="F56" s="128" t="s">
        <v>453</v>
      </c>
      <c r="G56" s="129" t="s">
        <v>322</v>
      </c>
      <c r="H56" s="128" t="s">
        <v>454</v>
      </c>
      <c r="I56" s="61" t="s">
        <v>455</v>
      </c>
      <c r="J56" s="129" t="s">
        <v>1337</v>
      </c>
      <c r="K56" s="129"/>
      <c r="L56" s="128">
        <v>20</v>
      </c>
      <c r="M56" s="130"/>
      <c r="S56" s="317"/>
    </row>
    <row r="57" spans="2:22" s="11" customFormat="1" ht="324" x14ac:dyDescent="0.25">
      <c r="B57" s="128" t="s">
        <v>456</v>
      </c>
      <c r="C57" s="129" t="s">
        <v>448</v>
      </c>
      <c r="D57" s="129" t="s">
        <v>183</v>
      </c>
      <c r="E57" s="129" t="s">
        <v>457</v>
      </c>
      <c r="F57" s="128" t="s">
        <v>458</v>
      </c>
      <c r="G57" s="129" t="s">
        <v>338</v>
      </c>
      <c r="H57" s="128" t="s">
        <v>459</v>
      </c>
      <c r="I57" s="61" t="s">
        <v>460</v>
      </c>
      <c r="J57" s="129" t="s">
        <v>1393</v>
      </c>
      <c r="K57" s="129"/>
      <c r="L57" s="128">
        <v>20</v>
      </c>
      <c r="M57" s="130"/>
      <c r="S57" s="317"/>
    </row>
    <row r="58" spans="2:22" s="11" customFormat="1" ht="204" x14ac:dyDescent="0.25">
      <c r="B58" s="128" t="s">
        <v>374</v>
      </c>
      <c r="C58" s="129" t="s">
        <v>448</v>
      </c>
      <c r="D58" s="129" t="s">
        <v>184</v>
      </c>
      <c r="E58" s="129"/>
      <c r="F58" s="128" t="s">
        <v>461</v>
      </c>
      <c r="G58" s="129" t="s">
        <v>462</v>
      </c>
      <c r="H58" s="128" t="s">
        <v>463</v>
      </c>
      <c r="I58" s="61" t="s">
        <v>464</v>
      </c>
      <c r="J58" s="129" t="s">
        <v>1394</v>
      </c>
      <c r="K58" s="129"/>
      <c r="L58" s="128">
        <v>20</v>
      </c>
      <c r="M58" s="130"/>
      <c r="S58" s="317"/>
    </row>
    <row r="59" spans="2:22" ht="30" x14ac:dyDescent="0.25">
      <c r="B59" s="108" t="s">
        <v>465</v>
      </c>
      <c r="C59" s="109" t="s">
        <v>448</v>
      </c>
      <c r="D59" s="109" t="s">
        <v>185</v>
      </c>
      <c r="E59" s="109" t="s">
        <v>466</v>
      </c>
      <c r="F59" s="108" t="s">
        <v>467</v>
      </c>
      <c r="G59" s="103"/>
      <c r="H59" s="102"/>
      <c r="I59" s="60"/>
      <c r="J59" s="103"/>
      <c r="K59" s="103"/>
      <c r="L59" s="123">
        <f>L60</f>
        <v>60</v>
      </c>
      <c r="M59" s="104"/>
    </row>
    <row r="60" spans="2:22" s="11" customFormat="1" ht="171" customHeight="1" x14ac:dyDescent="0.25">
      <c r="B60" s="128" t="s">
        <v>468</v>
      </c>
      <c r="C60" s="129" t="s">
        <v>448</v>
      </c>
      <c r="D60" s="129" t="s">
        <v>186</v>
      </c>
      <c r="E60" s="129"/>
      <c r="F60" s="128" t="s">
        <v>469</v>
      </c>
      <c r="G60" s="129"/>
      <c r="H60" s="128" t="s">
        <v>470</v>
      </c>
      <c r="I60" s="61" t="s">
        <v>471</v>
      </c>
      <c r="J60" s="129"/>
      <c r="K60" s="129"/>
      <c r="L60" s="128">
        <v>60</v>
      </c>
      <c r="M60" s="130"/>
      <c r="S60" s="317"/>
    </row>
    <row r="61" spans="2:22" ht="15.75" x14ac:dyDescent="0.25">
      <c r="B61" s="91" t="s">
        <v>166</v>
      </c>
      <c r="C61" s="92"/>
      <c r="D61" s="92"/>
      <c r="E61" s="92"/>
      <c r="F61" s="93"/>
      <c r="G61" s="92"/>
      <c r="H61" s="93"/>
      <c r="I61" s="94"/>
      <c r="J61" s="92"/>
      <c r="K61" s="92"/>
      <c r="L61" s="93"/>
      <c r="M61" s="106"/>
    </row>
    <row r="62" spans="2:22" ht="45" x14ac:dyDescent="0.25">
      <c r="B62" s="97" t="s">
        <v>472</v>
      </c>
      <c r="C62" s="98" t="s">
        <v>473</v>
      </c>
      <c r="D62" s="98" t="s">
        <v>166</v>
      </c>
      <c r="E62" s="98"/>
      <c r="F62" s="97" t="s">
        <v>33</v>
      </c>
      <c r="G62" s="98"/>
      <c r="H62" s="118"/>
      <c r="I62" s="119"/>
      <c r="J62" s="124"/>
      <c r="K62" s="120"/>
      <c r="L62" s="100">
        <f>AVERAGE($L$63,$L$69)</f>
        <v>72.5</v>
      </c>
      <c r="M62" s="122"/>
    </row>
    <row r="63" spans="2:22" ht="94.5" customHeight="1" x14ac:dyDescent="0.25">
      <c r="B63" s="132" t="s">
        <v>474</v>
      </c>
      <c r="C63" s="113" t="s">
        <v>192</v>
      </c>
      <c r="D63" s="113" t="s">
        <v>200</v>
      </c>
      <c r="E63" s="113" t="s">
        <v>475</v>
      </c>
      <c r="F63" s="108" t="s">
        <v>476</v>
      </c>
      <c r="G63" s="113"/>
      <c r="H63" s="132" t="s">
        <v>477</v>
      </c>
      <c r="I63" s="133" t="s">
        <v>478</v>
      </c>
      <c r="J63" s="287"/>
      <c r="K63" s="131"/>
      <c r="L63" s="111">
        <f>ROUND(AVERAGE(L64:L67),0)</f>
        <v>85</v>
      </c>
      <c r="M63" s="113"/>
      <c r="N63" s="131"/>
      <c r="O63" s="131"/>
      <c r="P63" s="131"/>
      <c r="Q63" s="131"/>
      <c r="R63" s="131"/>
      <c r="S63" s="289"/>
      <c r="T63" s="131"/>
      <c r="U63" s="131"/>
      <c r="V63" s="131"/>
    </row>
    <row r="64" spans="2:22" ht="202.5" customHeight="1" x14ac:dyDescent="0.25">
      <c r="B64" s="134" t="s">
        <v>479</v>
      </c>
      <c r="C64" s="110" t="s">
        <v>192</v>
      </c>
      <c r="D64" s="110" t="s">
        <v>480</v>
      </c>
      <c r="E64" s="110"/>
      <c r="F64" s="102" t="s">
        <v>481</v>
      </c>
      <c r="G64" s="113" t="s">
        <v>482</v>
      </c>
      <c r="H64" s="134"/>
      <c r="I64" s="135" t="s">
        <v>483</v>
      </c>
      <c r="J64" s="110" t="s">
        <v>1363</v>
      </c>
      <c r="K64" s="110"/>
      <c r="L64" s="318">
        <v>100</v>
      </c>
      <c r="M64" s="130"/>
      <c r="N64" s="23"/>
      <c r="O64" s="23"/>
      <c r="P64" s="23"/>
      <c r="Q64" s="23"/>
      <c r="R64" s="23"/>
      <c r="S64" s="315"/>
      <c r="T64" s="23"/>
      <c r="U64" s="23"/>
      <c r="V64" s="23"/>
    </row>
    <row r="65" spans="2:22" s="11" customFormat="1" ht="292.5" customHeight="1" x14ac:dyDescent="0.25">
      <c r="B65" s="128" t="s">
        <v>484</v>
      </c>
      <c r="C65" s="129" t="s">
        <v>241</v>
      </c>
      <c r="D65" s="129" t="s">
        <v>244</v>
      </c>
      <c r="E65" s="129"/>
      <c r="F65" s="128" t="s">
        <v>485</v>
      </c>
      <c r="G65" s="360"/>
      <c r="H65" s="128"/>
      <c r="I65" s="61" t="s">
        <v>1340</v>
      </c>
      <c r="J65" s="129" t="s">
        <v>1339</v>
      </c>
      <c r="K65" s="129"/>
      <c r="L65" s="128">
        <v>80</v>
      </c>
      <c r="M65" s="130"/>
      <c r="S65" s="317"/>
    </row>
    <row r="66" spans="2:22" s="11" customFormat="1" ht="345" x14ac:dyDescent="0.25">
      <c r="B66" s="128" t="s">
        <v>486</v>
      </c>
      <c r="C66" s="129" t="s">
        <v>192</v>
      </c>
      <c r="D66" s="129" t="s">
        <v>487</v>
      </c>
      <c r="E66" s="129" t="s">
        <v>488</v>
      </c>
      <c r="F66" s="128" t="s">
        <v>489</v>
      </c>
      <c r="G66" s="360"/>
      <c r="H66" s="128" t="s">
        <v>490</v>
      </c>
      <c r="I66" s="61" t="s">
        <v>491</v>
      </c>
      <c r="J66" s="129" t="s">
        <v>1335</v>
      </c>
      <c r="K66" s="129"/>
      <c r="L66" s="128">
        <v>60</v>
      </c>
      <c r="M66" s="130"/>
      <c r="S66" s="317"/>
    </row>
    <row r="67" spans="2:22" s="11" customFormat="1" ht="180" x14ac:dyDescent="0.25">
      <c r="B67" s="128" t="s">
        <v>492</v>
      </c>
      <c r="C67" s="129" t="s">
        <v>192</v>
      </c>
      <c r="D67" s="129" t="s">
        <v>493</v>
      </c>
      <c r="E67" s="129" t="s">
        <v>494</v>
      </c>
      <c r="F67" s="128" t="s">
        <v>495</v>
      </c>
      <c r="G67" s="360"/>
      <c r="H67" s="128" t="s">
        <v>496</v>
      </c>
      <c r="I67" s="61" t="s">
        <v>497</v>
      </c>
      <c r="J67" s="129" t="s">
        <v>1341</v>
      </c>
      <c r="K67" s="129"/>
      <c r="L67" s="128">
        <v>100</v>
      </c>
      <c r="M67" s="130"/>
      <c r="S67" s="317"/>
    </row>
    <row r="68" spans="2:22" ht="30" x14ac:dyDescent="0.25">
      <c r="B68" s="134" t="s">
        <v>498</v>
      </c>
      <c r="C68" s="110" t="s">
        <v>499</v>
      </c>
      <c r="D68" s="110" t="s">
        <v>500</v>
      </c>
      <c r="E68" s="110"/>
      <c r="F68" s="102" t="s">
        <v>501</v>
      </c>
      <c r="G68" s="113"/>
      <c r="H68" s="134"/>
      <c r="I68" s="135" t="s">
        <v>499</v>
      </c>
      <c r="J68" s="110"/>
      <c r="K68" s="110"/>
      <c r="L68" s="312" t="s">
        <v>499</v>
      </c>
      <c r="M68" s="136"/>
      <c r="N68" s="23"/>
      <c r="O68" s="23"/>
      <c r="P68" s="23"/>
      <c r="Q68" s="23"/>
      <c r="R68" s="23"/>
      <c r="S68" s="315"/>
      <c r="T68" s="23"/>
      <c r="U68" s="23"/>
      <c r="V68" s="23"/>
    </row>
    <row r="69" spans="2:22" ht="45" x14ac:dyDescent="0.25">
      <c r="B69" s="132" t="s">
        <v>502</v>
      </c>
      <c r="C69" s="113" t="s">
        <v>162</v>
      </c>
      <c r="D69" s="113" t="s">
        <v>163</v>
      </c>
      <c r="E69" s="113"/>
      <c r="F69" s="108" t="s">
        <v>503</v>
      </c>
      <c r="G69" s="113" t="s">
        <v>482</v>
      </c>
      <c r="H69" s="132"/>
      <c r="I69" s="133"/>
      <c r="J69" s="113"/>
      <c r="K69" s="113"/>
      <c r="L69" s="111">
        <f>ROUND(AVERAGE(L70:L72),0)</f>
        <v>60</v>
      </c>
      <c r="M69" s="113"/>
      <c r="N69" s="131"/>
      <c r="O69" s="131"/>
      <c r="P69" s="131"/>
      <c r="Q69" s="131"/>
      <c r="R69" s="131"/>
      <c r="S69" s="289"/>
      <c r="T69" s="131"/>
      <c r="U69" s="131"/>
      <c r="V69" s="131"/>
    </row>
    <row r="70" spans="2:22" ht="303" customHeight="1" x14ac:dyDescent="0.25">
      <c r="B70" s="134" t="s">
        <v>504</v>
      </c>
      <c r="C70" s="110" t="s">
        <v>162</v>
      </c>
      <c r="D70" s="110" t="s">
        <v>164</v>
      </c>
      <c r="E70" s="110"/>
      <c r="F70" s="102" t="s">
        <v>505</v>
      </c>
      <c r="G70" s="113"/>
      <c r="H70" s="134"/>
      <c r="I70" s="135" t="s">
        <v>506</v>
      </c>
      <c r="J70" s="110" t="s">
        <v>1342</v>
      </c>
      <c r="K70" s="110"/>
      <c r="L70" s="318">
        <v>20</v>
      </c>
      <c r="M70" s="130"/>
      <c r="N70" s="23"/>
      <c r="O70" s="23"/>
      <c r="P70" s="23"/>
      <c r="Q70" s="23"/>
      <c r="R70" s="23"/>
      <c r="S70" s="315"/>
      <c r="T70" s="23"/>
      <c r="U70" s="23"/>
      <c r="V70" s="23"/>
    </row>
    <row r="71" spans="2:22" s="11" customFormat="1" ht="156" x14ac:dyDescent="0.25">
      <c r="B71" s="128" t="s">
        <v>507</v>
      </c>
      <c r="C71" s="129" t="s">
        <v>162</v>
      </c>
      <c r="D71" s="129" t="s">
        <v>165</v>
      </c>
      <c r="E71" s="129" t="s">
        <v>508</v>
      </c>
      <c r="F71" s="128" t="s">
        <v>509</v>
      </c>
      <c r="G71" s="360"/>
      <c r="H71" s="128" t="s">
        <v>510</v>
      </c>
      <c r="I71" s="61" t="s">
        <v>511</v>
      </c>
      <c r="J71" s="129" t="s">
        <v>1343</v>
      </c>
      <c r="K71" s="129"/>
      <c r="L71" s="128">
        <v>60</v>
      </c>
      <c r="M71" s="130"/>
      <c r="S71" s="317"/>
    </row>
    <row r="72" spans="2:22" s="11" customFormat="1" ht="180" customHeight="1" x14ac:dyDescent="0.25">
      <c r="B72" s="128" t="s">
        <v>512</v>
      </c>
      <c r="C72" s="129" t="s">
        <v>192</v>
      </c>
      <c r="D72" s="129" t="s">
        <v>513</v>
      </c>
      <c r="E72" s="129" t="s">
        <v>514</v>
      </c>
      <c r="F72" s="128" t="s">
        <v>515</v>
      </c>
      <c r="G72" s="360"/>
      <c r="H72" s="128" t="s">
        <v>516</v>
      </c>
      <c r="I72" s="61" t="s">
        <v>517</v>
      </c>
      <c r="J72" s="129" t="s">
        <v>1395</v>
      </c>
      <c r="K72" s="129"/>
      <c r="L72" s="128">
        <v>100</v>
      </c>
      <c r="M72" s="130"/>
      <c r="S72" s="317"/>
    </row>
    <row r="73" spans="2:22" ht="15.75" x14ac:dyDescent="0.25">
      <c r="B73" s="91" t="s">
        <v>29</v>
      </c>
      <c r="C73" s="92"/>
      <c r="D73" s="92"/>
      <c r="E73" s="92"/>
      <c r="F73" s="93"/>
      <c r="G73" s="92"/>
      <c r="H73" s="93"/>
      <c r="I73" s="94"/>
      <c r="J73" s="92"/>
      <c r="K73" s="92"/>
      <c r="L73" s="93"/>
      <c r="M73" s="106"/>
      <c r="N73" s="23"/>
      <c r="O73" s="23"/>
      <c r="P73" s="23"/>
      <c r="Q73" s="23"/>
      <c r="R73" s="23"/>
      <c r="S73" s="315"/>
      <c r="T73" s="23"/>
      <c r="U73" s="23"/>
      <c r="V73" s="23"/>
    </row>
    <row r="74" spans="2:22" ht="30" x14ac:dyDescent="0.25">
      <c r="B74" s="97" t="s">
        <v>518</v>
      </c>
      <c r="C74" s="98" t="s">
        <v>176</v>
      </c>
      <c r="D74" s="98" t="s">
        <v>29</v>
      </c>
      <c r="E74" s="98"/>
      <c r="F74" s="97" t="s">
        <v>28</v>
      </c>
      <c r="G74" s="98"/>
      <c r="H74" s="118"/>
      <c r="I74" s="119"/>
      <c r="J74" s="120"/>
      <c r="K74" s="120"/>
      <c r="L74" s="100">
        <f>ROUND(AVERAGE($L$75,$L$76),0)</f>
        <v>90</v>
      </c>
      <c r="M74" s="122"/>
    </row>
    <row r="75" spans="2:22" s="11" customFormat="1" ht="375.75" customHeight="1" x14ac:dyDescent="0.25">
      <c r="B75" s="128" t="s">
        <v>519</v>
      </c>
      <c r="C75" s="129" t="s">
        <v>176</v>
      </c>
      <c r="D75" s="129" t="s">
        <v>177</v>
      </c>
      <c r="E75" s="129" t="s">
        <v>520</v>
      </c>
      <c r="F75" s="128" t="s">
        <v>521</v>
      </c>
      <c r="G75" s="129" t="s">
        <v>338</v>
      </c>
      <c r="H75" s="128"/>
      <c r="I75" s="61" t="s">
        <v>522</v>
      </c>
      <c r="J75" s="129" t="s">
        <v>1344</v>
      </c>
      <c r="K75" s="129"/>
      <c r="L75" s="128">
        <v>100</v>
      </c>
      <c r="M75" s="129"/>
      <c r="S75" s="317"/>
    </row>
    <row r="76" spans="2:22" s="11" customFormat="1" ht="285.75" customHeight="1" x14ac:dyDescent="0.25">
      <c r="B76" s="128" t="s">
        <v>523</v>
      </c>
      <c r="C76" s="129" t="s">
        <v>176</v>
      </c>
      <c r="D76" s="129" t="s">
        <v>178</v>
      </c>
      <c r="E76" s="129" t="s">
        <v>524</v>
      </c>
      <c r="F76" s="128" t="s">
        <v>525</v>
      </c>
      <c r="G76" s="129" t="s">
        <v>338</v>
      </c>
      <c r="H76" s="128"/>
      <c r="I76" s="61" t="s">
        <v>526</v>
      </c>
      <c r="J76" s="129" t="s">
        <v>1345</v>
      </c>
      <c r="K76" s="129"/>
      <c r="L76" s="128">
        <v>80</v>
      </c>
      <c r="M76" s="129"/>
      <c r="N76" s="361"/>
      <c r="O76" s="361"/>
      <c r="P76" s="361"/>
      <c r="Q76" s="361"/>
      <c r="R76" s="361"/>
      <c r="S76" s="362"/>
      <c r="T76" s="361"/>
      <c r="U76" s="361"/>
      <c r="V76" s="361"/>
    </row>
    <row r="77" spans="2:22" x14ac:dyDescent="0.25">
      <c r="B77" s="131"/>
      <c r="C77" s="131"/>
      <c r="D77" s="137"/>
      <c r="E77" s="288"/>
      <c r="F77" s="289"/>
      <c r="G77" s="288"/>
      <c r="H77" s="138"/>
      <c r="I77" s="139"/>
      <c r="J77" s="290"/>
      <c r="K77" s="23"/>
      <c r="L77" s="138"/>
      <c r="M77" s="139"/>
    </row>
  </sheetData>
  <mergeCells count="6">
    <mergeCell ref="B2:C9"/>
    <mergeCell ref="D2:K5"/>
    <mergeCell ref="L2:M9"/>
    <mergeCell ref="D6:K9"/>
    <mergeCell ref="I14:I15"/>
    <mergeCell ref="J14:J15"/>
  </mergeCells>
  <dataValidations count="1">
    <dataValidation type="list" allowBlank="1" showInputMessage="1" showErrorMessage="1" sqref="L70:L72 L14:L15 L19:L23 L25:L26 L30:L31 L37 L33:L35 L46:L48 L41:L44 L50:L52 L56:L58 L60 L64:L68 L75:L76" xr:uid="{00000000-0002-0000-0400-000000000000}">
      <formula1>$S$10:$S$16</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9"/>
  <sheetViews>
    <sheetView topLeftCell="D116" zoomScale="90" zoomScaleNormal="90" workbookViewId="0">
      <selection activeCell="L44" sqref="L44"/>
    </sheetView>
  </sheetViews>
  <sheetFormatPr baseColWidth="10" defaultRowHeight="15" x14ac:dyDescent="0.25"/>
  <cols>
    <col min="1" max="1" width="12" customWidth="1"/>
    <col min="2" max="2" width="21.5703125" customWidth="1"/>
    <col min="3" max="3" width="25.42578125" style="58" customWidth="1"/>
    <col min="4" max="4" width="31.28515625" style="58" customWidth="1"/>
    <col min="5" max="5" width="13.28515625" style="57" customWidth="1"/>
    <col min="6" max="6" width="17.85546875" style="58" customWidth="1"/>
    <col min="7" max="7" width="20.7109375" style="58" customWidth="1"/>
    <col min="8" max="8" width="62" style="58" customWidth="1"/>
    <col min="9" max="9" width="25.5703125" style="58" customWidth="1"/>
    <col min="10" max="10" width="25.42578125" style="58" customWidth="1"/>
    <col min="11" max="11" width="32.140625" customWidth="1"/>
    <col min="12" max="12" width="63.140625" customWidth="1"/>
    <col min="13" max="13" width="0" hidden="1" customWidth="1"/>
    <col min="14" max="14" width="9.42578125" style="86" hidden="1" customWidth="1"/>
  </cols>
  <sheetData>
    <row r="1" spans="1:14" ht="15.75" thickBot="1" x14ac:dyDescent="0.3">
      <c r="A1" s="140"/>
      <c r="B1" s="1"/>
      <c r="C1" s="282"/>
      <c r="D1" s="283"/>
      <c r="E1" s="285"/>
      <c r="F1" s="283"/>
      <c r="G1" s="283"/>
      <c r="H1" s="283"/>
      <c r="I1" s="283"/>
      <c r="J1" s="283"/>
      <c r="K1" s="142"/>
      <c r="L1" s="141"/>
    </row>
    <row r="2" spans="1:14" x14ac:dyDescent="0.25">
      <c r="A2" s="467" t="s">
        <v>527</v>
      </c>
      <c r="B2" s="557"/>
      <c r="C2" s="560" t="s">
        <v>249</v>
      </c>
      <c r="D2" s="475"/>
      <c r="E2" s="475"/>
      <c r="F2" s="475"/>
      <c r="G2" s="475"/>
      <c r="H2" s="475"/>
      <c r="I2" s="475"/>
      <c r="J2" s="561"/>
      <c r="K2" s="567"/>
      <c r="L2" s="568"/>
    </row>
    <row r="3" spans="1:14" x14ac:dyDescent="0.25">
      <c r="A3" s="469"/>
      <c r="B3" s="558"/>
      <c r="C3" s="562"/>
      <c r="D3" s="477"/>
      <c r="E3" s="477"/>
      <c r="F3" s="477"/>
      <c r="G3" s="477"/>
      <c r="H3" s="477"/>
      <c r="I3" s="477"/>
      <c r="J3" s="563"/>
      <c r="K3" s="569"/>
      <c r="L3" s="570"/>
      <c r="N3" s="142" t="s">
        <v>499</v>
      </c>
    </row>
    <row r="4" spans="1:14" x14ac:dyDescent="0.25">
      <c r="A4" s="469"/>
      <c r="B4" s="558"/>
      <c r="C4" s="562"/>
      <c r="D4" s="477"/>
      <c r="E4" s="477"/>
      <c r="F4" s="477"/>
      <c r="G4" s="477"/>
      <c r="H4" s="477"/>
      <c r="I4" s="477"/>
      <c r="J4" s="563"/>
      <c r="K4" s="569"/>
      <c r="L4" s="570"/>
      <c r="N4" s="142">
        <v>0</v>
      </c>
    </row>
    <row r="5" spans="1:14" ht="15.75" thickBot="1" x14ac:dyDescent="0.3">
      <c r="A5" s="469"/>
      <c r="B5" s="558"/>
      <c r="C5" s="564"/>
      <c r="D5" s="565"/>
      <c r="E5" s="565"/>
      <c r="F5" s="565"/>
      <c r="G5" s="565"/>
      <c r="H5" s="565"/>
      <c r="I5" s="565"/>
      <c r="J5" s="566"/>
      <c r="K5" s="569"/>
      <c r="L5" s="570"/>
      <c r="N5" s="142">
        <v>20</v>
      </c>
    </row>
    <row r="6" spans="1:14" x14ac:dyDescent="0.25">
      <c r="A6" s="469"/>
      <c r="B6" s="558"/>
      <c r="C6" s="573" t="str">
        <f>PORTADA!D10</f>
        <v>INSTITUTO NACIONALPENITENCIARIO Y CARCELARIO INPEC</v>
      </c>
      <c r="D6" s="574"/>
      <c r="E6" s="574"/>
      <c r="F6" s="574"/>
      <c r="G6" s="574"/>
      <c r="H6" s="574"/>
      <c r="I6" s="574"/>
      <c r="J6" s="575"/>
      <c r="K6" s="569"/>
      <c r="L6" s="570"/>
      <c r="N6" s="142">
        <v>40</v>
      </c>
    </row>
    <row r="7" spans="1:14" x14ac:dyDescent="0.25">
      <c r="A7" s="469"/>
      <c r="B7" s="558"/>
      <c r="C7" s="576"/>
      <c r="D7" s="577"/>
      <c r="E7" s="577"/>
      <c r="F7" s="577"/>
      <c r="G7" s="577"/>
      <c r="H7" s="577"/>
      <c r="I7" s="577"/>
      <c r="J7" s="578"/>
      <c r="K7" s="569"/>
      <c r="L7" s="570"/>
      <c r="N7" s="142">
        <v>60</v>
      </c>
    </row>
    <row r="8" spans="1:14" x14ac:dyDescent="0.25">
      <c r="A8" s="469"/>
      <c r="B8" s="558"/>
      <c r="C8" s="576"/>
      <c r="D8" s="577"/>
      <c r="E8" s="577"/>
      <c r="F8" s="577"/>
      <c r="G8" s="577"/>
      <c r="H8" s="577"/>
      <c r="I8" s="577"/>
      <c r="J8" s="578"/>
      <c r="K8" s="569"/>
      <c r="L8" s="570"/>
      <c r="N8" s="142">
        <v>80</v>
      </c>
    </row>
    <row r="9" spans="1:14" ht="15.75" thickBot="1" x14ac:dyDescent="0.3">
      <c r="A9" s="472"/>
      <c r="B9" s="559"/>
      <c r="C9" s="579"/>
      <c r="D9" s="580"/>
      <c r="E9" s="580"/>
      <c r="F9" s="580"/>
      <c r="G9" s="580"/>
      <c r="H9" s="580"/>
      <c r="I9" s="580"/>
      <c r="J9" s="581"/>
      <c r="K9" s="571"/>
      <c r="L9" s="572"/>
      <c r="N9" s="314">
        <v>100</v>
      </c>
    </row>
    <row r="10" spans="1:14" x14ac:dyDescent="0.25">
      <c r="A10" s="140"/>
      <c r="B10" s="1"/>
      <c r="C10" s="282"/>
      <c r="D10" s="283"/>
      <c r="E10" s="285"/>
      <c r="F10" s="283"/>
      <c r="G10" s="283"/>
      <c r="H10" s="283"/>
      <c r="I10" s="283"/>
      <c r="J10" s="283"/>
      <c r="K10" s="142"/>
      <c r="L10" s="141"/>
    </row>
    <row r="11" spans="1:14" ht="37.5" x14ac:dyDescent="0.25">
      <c r="A11" s="143" t="s">
        <v>1247</v>
      </c>
      <c r="B11" s="143" t="s">
        <v>251</v>
      </c>
      <c r="C11" s="144" t="s">
        <v>252</v>
      </c>
      <c r="D11" s="143" t="s">
        <v>253</v>
      </c>
      <c r="E11" s="143" t="s">
        <v>254</v>
      </c>
      <c r="F11" s="143" t="s">
        <v>255</v>
      </c>
      <c r="G11" s="143" t="s">
        <v>256</v>
      </c>
      <c r="H11" s="143" t="s">
        <v>257</v>
      </c>
      <c r="I11" s="347" t="s">
        <v>258</v>
      </c>
      <c r="J11" s="347" t="s">
        <v>259</v>
      </c>
      <c r="K11" s="345" t="s">
        <v>260</v>
      </c>
      <c r="L11" s="144" t="s">
        <v>261</v>
      </c>
    </row>
    <row r="12" spans="1:14" ht="15.75" x14ac:dyDescent="0.25">
      <c r="A12" s="145" t="s">
        <v>17</v>
      </c>
      <c r="B12" s="146"/>
      <c r="C12" s="281"/>
      <c r="D12" s="281"/>
      <c r="E12" s="170"/>
      <c r="F12" s="281"/>
      <c r="G12" s="281"/>
      <c r="H12" s="281"/>
      <c r="I12" s="348"/>
      <c r="J12" s="348"/>
      <c r="K12" s="346"/>
      <c r="L12" s="146"/>
    </row>
    <row r="13" spans="1:14" ht="75" x14ac:dyDescent="0.25">
      <c r="A13" s="147" t="s">
        <v>528</v>
      </c>
      <c r="B13" s="148" t="s">
        <v>529</v>
      </c>
      <c r="C13" s="148" t="s">
        <v>17</v>
      </c>
      <c r="D13" s="148"/>
      <c r="E13" s="147" t="s">
        <v>16</v>
      </c>
      <c r="F13" s="148" t="s">
        <v>265</v>
      </c>
      <c r="G13" s="149"/>
      <c r="H13" s="150"/>
      <c r="I13" s="149"/>
      <c r="J13" s="149"/>
      <c r="K13" s="151">
        <f>ROUND(AVERAGE(K14,K17,K24,K26),0)</f>
        <v>78</v>
      </c>
      <c r="L13" s="148"/>
    </row>
    <row r="14" spans="1:14" ht="45" x14ac:dyDescent="0.25">
      <c r="A14" s="132" t="s">
        <v>530</v>
      </c>
      <c r="B14" s="152" t="s">
        <v>192</v>
      </c>
      <c r="C14" s="153" t="s">
        <v>531</v>
      </c>
      <c r="D14" s="284" t="s">
        <v>532</v>
      </c>
      <c r="E14" s="280" t="s">
        <v>533</v>
      </c>
      <c r="F14" s="155" t="s">
        <v>534</v>
      </c>
      <c r="G14" s="154"/>
      <c r="H14" s="156"/>
      <c r="I14" s="330"/>
      <c r="J14" s="329"/>
      <c r="K14" s="159">
        <f>ROUND(AVERAGE(K15:K16),0)</f>
        <v>80</v>
      </c>
      <c r="L14" s="153"/>
    </row>
    <row r="15" spans="1:14" ht="330" x14ac:dyDescent="0.25">
      <c r="A15" s="134" t="s">
        <v>535</v>
      </c>
      <c r="B15" s="152" t="s">
        <v>192</v>
      </c>
      <c r="C15" s="152" t="s">
        <v>536</v>
      </c>
      <c r="D15" s="152" t="s">
        <v>537</v>
      </c>
      <c r="E15" s="259" t="s">
        <v>538</v>
      </c>
      <c r="F15" s="155"/>
      <c r="G15" s="160" t="s">
        <v>348</v>
      </c>
      <c r="H15" s="161" t="s">
        <v>539</v>
      </c>
      <c r="I15" s="335" t="s">
        <v>1346</v>
      </c>
      <c r="J15" s="336"/>
      <c r="K15" s="334">
        <v>80</v>
      </c>
      <c r="L15" s="336"/>
    </row>
    <row r="16" spans="1:14" ht="180" x14ac:dyDescent="0.25">
      <c r="A16" s="134" t="s">
        <v>540</v>
      </c>
      <c r="B16" s="152" t="s">
        <v>241</v>
      </c>
      <c r="C16" s="152" t="s">
        <v>541</v>
      </c>
      <c r="D16" s="152" t="s">
        <v>542</v>
      </c>
      <c r="E16" s="259" t="s">
        <v>543</v>
      </c>
      <c r="F16" s="155"/>
      <c r="G16" s="152" t="s">
        <v>544</v>
      </c>
      <c r="H16" s="161" t="s">
        <v>545</v>
      </c>
      <c r="I16" s="337" t="s">
        <v>1347</v>
      </c>
      <c r="J16" s="336"/>
      <c r="K16" s="334">
        <v>80</v>
      </c>
      <c r="L16" s="336"/>
    </row>
    <row r="17" spans="1:14" ht="60" x14ac:dyDescent="0.25">
      <c r="A17" s="132" t="s">
        <v>546</v>
      </c>
      <c r="B17" s="152" t="s">
        <v>192</v>
      </c>
      <c r="C17" s="112" t="s">
        <v>547</v>
      </c>
      <c r="D17" s="112" t="s">
        <v>548</v>
      </c>
      <c r="E17" s="108" t="s">
        <v>549</v>
      </c>
      <c r="F17" s="155" t="s">
        <v>550</v>
      </c>
      <c r="G17" s="164"/>
      <c r="H17" s="161"/>
      <c r="I17" s="163"/>
      <c r="J17" s="152"/>
      <c r="K17" s="165">
        <f>ROUND(AVERAGE(K18:K23),0)</f>
        <v>77</v>
      </c>
      <c r="L17" s="112"/>
    </row>
    <row r="18" spans="1:14" ht="195" x14ac:dyDescent="0.25">
      <c r="A18" s="134" t="s">
        <v>551</v>
      </c>
      <c r="B18" s="152" t="s">
        <v>192</v>
      </c>
      <c r="C18" s="152" t="s">
        <v>552</v>
      </c>
      <c r="D18" s="152" t="s">
        <v>553</v>
      </c>
      <c r="E18" s="102" t="s">
        <v>554</v>
      </c>
      <c r="F18" s="155"/>
      <c r="G18" s="160" t="s">
        <v>555</v>
      </c>
      <c r="H18" s="161" t="s">
        <v>556</v>
      </c>
      <c r="I18" s="337" t="s">
        <v>1379</v>
      </c>
      <c r="J18" s="336"/>
      <c r="K18" s="334">
        <v>60</v>
      </c>
      <c r="L18" s="336"/>
    </row>
    <row r="19" spans="1:14" ht="349.5" customHeight="1" x14ac:dyDescent="0.25">
      <c r="A19" s="134" t="s">
        <v>557</v>
      </c>
      <c r="B19" s="152" t="s">
        <v>192</v>
      </c>
      <c r="C19" s="152" t="s">
        <v>558</v>
      </c>
      <c r="D19" s="152" t="s">
        <v>559</v>
      </c>
      <c r="E19" s="102" t="s">
        <v>560</v>
      </c>
      <c r="F19" s="155"/>
      <c r="G19" s="160" t="s">
        <v>555</v>
      </c>
      <c r="H19" s="161" t="s">
        <v>561</v>
      </c>
      <c r="I19" s="337" t="s">
        <v>1396</v>
      </c>
      <c r="J19" s="336"/>
      <c r="K19" s="334">
        <v>80</v>
      </c>
      <c r="L19" s="336"/>
    </row>
    <row r="20" spans="1:14" ht="409.5" x14ac:dyDescent="0.25">
      <c r="A20" s="134" t="s">
        <v>562</v>
      </c>
      <c r="B20" s="152" t="s">
        <v>192</v>
      </c>
      <c r="C20" s="152" t="s">
        <v>563</v>
      </c>
      <c r="D20" s="152" t="s">
        <v>564</v>
      </c>
      <c r="E20" s="102" t="s">
        <v>565</v>
      </c>
      <c r="F20" s="155"/>
      <c r="G20" s="152" t="s">
        <v>566</v>
      </c>
      <c r="H20" s="161" t="s">
        <v>567</v>
      </c>
      <c r="I20" s="337" t="s">
        <v>1349</v>
      </c>
      <c r="J20" s="336"/>
      <c r="K20" s="334">
        <v>80</v>
      </c>
      <c r="L20" s="336"/>
    </row>
    <row r="21" spans="1:14" ht="375" x14ac:dyDescent="0.25">
      <c r="A21" s="134" t="s">
        <v>568</v>
      </c>
      <c r="B21" s="152" t="s">
        <v>192</v>
      </c>
      <c r="C21" s="152" t="s">
        <v>569</v>
      </c>
      <c r="D21" s="152" t="s">
        <v>570</v>
      </c>
      <c r="E21" s="102" t="s">
        <v>571</v>
      </c>
      <c r="F21" s="155"/>
      <c r="G21" s="160" t="s">
        <v>555</v>
      </c>
      <c r="H21" s="161" t="s">
        <v>572</v>
      </c>
      <c r="I21" s="337" t="s">
        <v>1350</v>
      </c>
      <c r="J21" s="336"/>
      <c r="K21" s="334">
        <v>80</v>
      </c>
      <c r="L21" s="336"/>
    </row>
    <row r="22" spans="1:14" ht="195" x14ac:dyDescent="0.25">
      <c r="A22" s="134" t="s">
        <v>573</v>
      </c>
      <c r="B22" s="152" t="s">
        <v>192</v>
      </c>
      <c r="C22" s="152" t="s">
        <v>574</v>
      </c>
      <c r="D22" s="152" t="s">
        <v>575</v>
      </c>
      <c r="E22" s="102" t="s">
        <v>576</v>
      </c>
      <c r="F22" s="155"/>
      <c r="G22" s="160"/>
      <c r="H22" s="161" t="s">
        <v>577</v>
      </c>
      <c r="I22" s="337" t="s">
        <v>1400</v>
      </c>
      <c r="J22" s="336"/>
      <c r="K22" s="334">
        <v>80</v>
      </c>
      <c r="L22" s="336"/>
    </row>
    <row r="23" spans="1:14" ht="294" customHeight="1" x14ac:dyDescent="0.25">
      <c r="A23" s="134" t="s">
        <v>578</v>
      </c>
      <c r="B23" s="152" t="s">
        <v>192</v>
      </c>
      <c r="C23" s="152" t="s">
        <v>579</v>
      </c>
      <c r="D23" s="152" t="s">
        <v>580</v>
      </c>
      <c r="E23" s="102" t="s">
        <v>581</v>
      </c>
      <c r="F23" s="155"/>
      <c r="G23" s="160"/>
      <c r="H23" s="161" t="s">
        <v>582</v>
      </c>
      <c r="I23" s="337" t="s">
        <v>1351</v>
      </c>
      <c r="J23" s="336"/>
      <c r="K23" s="334">
        <v>80</v>
      </c>
      <c r="L23" s="336"/>
    </row>
    <row r="24" spans="1:14" ht="45" x14ac:dyDescent="0.25">
      <c r="A24" s="132" t="s">
        <v>583</v>
      </c>
      <c r="B24" s="112" t="s">
        <v>192</v>
      </c>
      <c r="C24" s="112" t="s">
        <v>584</v>
      </c>
      <c r="D24" s="112" t="s">
        <v>585</v>
      </c>
      <c r="E24" s="108" t="s">
        <v>586</v>
      </c>
      <c r="F24" s="155" t="s">
        <v>534</v>
      </c>
      <c r="G24" s="164"/>
      <c r="H24" s="166"/>
      <c r="I24" s="163"/>
      <c r="J24" s="152"/>
      <c r="K24" s="165">
        <f>K25</f>
        <v>80</v>
      </c>
      <c r="L24" s="112"/>
    </row>
    <row r="25" spans="1:14" ht="409.5" x14ac:dyDescent="0.25">
      <c r="A25" s="134" t="s">
        <v>587</v>
      </c>
      <c r="B25" s="152" t="s">
        <v>192</v>
      </c>
      <c r="C25" s="152" t="s">
        <v>588</v>
      </c>
      <c r="D25" s="152" t="s">
        <v>589</v>
      </c>
      <c r="E25" s="102" t="s">
        <v>590</v>
      </c>
      <c r="F25" s="155"/>
      <c r="G25" s="160" t="s">
        <v>555</v>
      </c>
      <c r="H25" s="161" t="s">
        <v>591</v>
      </c>
      <c r="I25" s="337" t="s">
        <v>1352</v>
      </c>
      <c r="J25" s="336"/>
      <c r="K25" s="334">
        <v>80</v>
      </c>
      <c r="L25" s="336"/>
    </row>
    <row r="26" spans="1:14" ht="60" x14ac:dyDescent="0.25">
      <c r="A26" s="132" t="s">
        <v>592</v>
      </c>
      <c r="B26" s="152" t="s">
        <v>192</v>
      </c>
      <c r="C26" s="112" t="s">
        <v>593</v>
      </c>
      <c r="D26" s="112" t="s">
        <v>594</v>
      </c>
      <c r="E26" s="108" t="s">
        <v>595</v>
      </c>
      <c r="F26" s="155" t="s">
        <v>550</v>
      </c>
      <c r="G26" s="164"/>
      <c r="H26" s="161"/>
      <c r="I26" s="163"/>
      <c r="J26" s="152"/>
      <c r="K26" s="165">
        <f>ROUND(AVERAGE(K27:K31),0)</f>
        <v>76</v>
      </c>
      <c r="L26" s="112"/>
    </row>
    <row r="27" spans="1:14" ht="180" x14ac:dyDescent="0.25">
      <c r="A27" s="134" t="s">
        <v>596</v>
      </c>
      <c r="B27" s="152" t="s">
        <v>192</v>
      </c>
      <c r="C27" s="152" t="s">
        <v>597</v>
      </c>
      <c r="D27" s="152" t="s">
        <v>598</v>
      </c>
      <c r="E27" s="102" t="s">
        <v>599</v>
      </c>
      <c r="F27" s="155"/>
      <c r="G27" s="152" t="s">
        <v>566</v>
      </c>
      <c r="H27" s="161" t="s">
        <v>600</v>
      </c>
      <c r="I27" s="331" t="s">
        <v>1353</v>
      </c>
      <c r="J27" s="336"/>
      <c r="K27" s="334">
        <v>80</v>
      </c>
      <c r="L27" s="336"/>
    </row>
    <row r="28" spans="1:14" ht="409.5" x14ac:dyDescent="0.25">
      <c r="A28" s="134" t="s">
        <v>601</v>
      </c>
      <c r="B28" s="152" t="s">
        <v>192</v>
      </c>
      <c r="C28" s="152" t="s">
        <v>602</v>
      </c>
      <c r="D28" s="152" t="s">
        <v>603</v>
      </c>
      <c r="E28" s="102" t="s">
        <v>604</v>
      </c>
      <c r="F28" s="155"/>
      <c r="G28" s="160" t="s">
        <v>555</v>
      </c>
      <c r="H28" s="161" t="s">
        <v>605</v>
      </c>
      <c r="I28" s="335" t="s">
        <v>1380</v>
      </c>
      <c r="J28" s="336"/>
      <c r="K28" s="334">
        <v>80</v>
      </c>
      <c r="L28" s="336"/>
    </row>
    <row r="29" spans="1:14" ht="270" x14ac:dyDescent="0.25">
      <c r="A29" s="134" t="s">
        <v>606</v>
      </c>
      <c r="B29" s="152" t="s">
        <v>241</v>
      </c>
      <c r="C29" s="152" t="s">
        <v>607</v>
      </c>
      <c r="D29" s="152" t="s">
        <v>608</v>
      </c>
      <c r="E29" s="102" t="s">
        <v>609</v>
      </c>
      <c r="F29" s="155"/>
      <c r="G29" s="160" t="s">
        <v>555</v>
      </c>
      <c r="H29" s="161" t="s">
        <v>610</v>
      </c>
      <c r="I29" s="335" t="s">
        <v>1398</v>
      </c>
      <c r="J29" s="336"/>
      <c r="K29" s="334">
        <v>80</v>
      </c>
      <c r="L29" s="336"/>
    </row>
    <row r="30" spans="1:14" s="11" customFormat="1" ht="255" x14ac:dyDescent="0.25">
      <c r="A30" s="128" t="s">
        <v>611</v>
      </c>
      <c r="B30" s="333" t="s">
        <v>241</v>
      </c>
      <c r="C30" s="333" t="s">
        <v>612</v>
      </c>
      <c r="D30" s="333" t="s">
        <v>613</v>
      </c>
      <c r="E30" s="128" t="s">
        <v>614</v>
      </c>
      <c r="F30" s="363"/>
      <c r="G30" s="333" t="s">
        <v>566</v>
      </c>
      <c r="H30" s="364" t="s">
        <v>615</v>
      </c>
      <c r="I30" s="365" t="s">
        <v>1397</v>
      </c>
      <c r="J30" s="366"/>
      <c r="K30" s="334">
        <v>80</v>
      </c>
      <c r="L30" s="366"/>
      <c r="N30" s="368"/>
    </row>
    <row r="31" spans="1:14" ht="285" x14ac:dyDescent="0.25">
      <c r="A31" s="134" t="s">
        <v>616</v>
      </c>
      <c r="B31" s="152" t="s">
        <v>241</v>
      </c>
      <c r="C31" s="152" t="s">
        <v>617</v>
      </c>
      <c r="D31" s="152" t="s">
        <v>618</v>
      </c>
      <c r="E31" s="102" t="s">
        <v>619</v>
      </c>
      <c r="F31" s="155"/>
      <c r="G31" s="160" t="s">
        <v>348</v>
      </c>
      <c r="H31" s="161" t="s">
        <v>620</v>
      </c>
      <c r="I31" s="337" t="s">
        <v>1399</v>
      </c>
      <c r="J31" s="336"/>
      <c r="K31" s="334">
        <v>60</v>
      </c>
      <c r="L31" s="336"/>
    </row>
    <row r="32" spans="1:14" x14ac:dyDescent="0.25">
      <c r="A32" s="145" t="s">
        <v>19</v>
      </c>
      <c r="B32" s="167"/>
      <c r="C32" s="167"/>
      <c r="D32" s="167"/>
      <c r="E32" s="170"/>
      <c r="F32" s="167"/>
      <c r="G32" s="167"/>
      <c r="H32" s="168"/>
      <c r="I32" s="340"/>
      <c r="J32" s="340"/>
      <c r="K32" s="339"/>
      <c r="L32" s="338"/>
    </row>
    <row r="33" spans="1:14" ht="120" x14ac:dyDescent="0.25">
      <c r="A33" s="147" t="s">
        <v>621</v>
      </c>
      <c r="B33" s="148" t="s">
        <v>192</v>
      </c>
      <c r="C33" s="148" t="s">
        <v>19</v>
      </c>
      <c r="D33" s="148" t="s">
        <v>281</v>
      </c>
      <c r="E33" s="147" t="s">
        <v>18</v>
      </c>
      <c r="F33" s="149"/>
      <c r="G33" s="149"/>
      <c r="H33" s="171"/>
      <c r="I33" s="172"/>
      <c r="J33" s="172"/>
      <c r="K33" s="151">
        <f>K34</f>
        <v>70</v>
      </c>
      <c r="L33" s="148"/>
    </row>
    <row r="34" spans="1:14" ht="75" x14ac:dyDescent="0.25">
      <c r="A34" s="132" t="s">
        <v>622</v>
      </c>
      <c r="B34" s="112" t="s">
        <v>192</v>
      </c>
      <c r="C34" s="112" t="s">
        <v>623</v>
      </c>
      <c r="D34" s="112" t="s">
        <v>624</v>
      </c>
      <c r="E34" s="108" t="s">
        <v>625</v>
      </c>
      <c r="F34" s="155" t="s">
        <v>550</v>
      </c>
      <c r="G34" s="164"/>
      <c r="H34" s="166"/>
      <c r="I34" s="163"/>
      <c r="J34" s="152"/>
      <c r="K34" s="159">
        <f>ROUND(AVERAGE(K35:K36),0)</f>
        <v>70</v>
      </c>
      <c r="L34" s="152"/>
    </row>
    <row r="35" spans="1:14" ht="345" x14ac:dyDescent="0.25">
      <c r="A35" s="134" t="s">
        <v>626</v>
      </c>
      <c r="B35" s="152" t="s">
        <v>192</v>
      </c>
      <c r="C35" s="152" t="s">
        <v>627</v>
      </c>
      <c r="D35" s="152" t="s">
        <v>628</v>
      </c>
      <c r="E35" s="102" t="s">
        <v>629</v>
      </c>
      <c r="F35" s="155"/>
      <c r="G35" s="160"/>
      <c r="H35" s="161" t="s">
        <v>630</v>
      </c>
      <c r="I35" s="337" t="s">
        <v>1364</v>
      </c>
      <c r="J35" s="336"/>
      <c r="K35" s="334">
        <v>80</v>
      </c>
      <c r="L35" s="336"/>
    </row>
    <row r="36" spans="1:14" ht="315" x14ac:dyDescent="0.25">
      <c r="A36" s="134" t="s">
        <v>631</v>
      </c>
      <c r="B36" s="152" t="s">
        <v>192</v>
      </c>
      <c r="C36" s="152" t="s">
        <v>632</v>
      </c>
      <c r="D36" s="152" t="s">
        <v>633</v>
      </c>
      <c r="E36" s="102" t="s">
        <v>634</v>
      </c>
      <c r="F36" s="155"/>
      <c r="G36" s="160"/>
      <c r="H36" s="161" t="s">
        <v>635</v>
      </c>
      <c r="I36" s="337" t="s">
        <v>1401</v>
      </c>
      <c r="J36" s="336"/>
      <c r="K36" s="334">
        <v>60</v>
      </c>
      <c r="L36" s="336"/>
    </row>
    <row r="37" spans="1:14" x14ac:dyDescent="0.25">
      <c r="A37" s="145" t="s">
        <v>21</v>
      </c>
      <c r="B37" s="167"/>
      <c r="C37" s="167"/>
      <c r="D37" s="167"/>
      <c r="E37" s="170"/>
      <c r="F37" s="167"/>
      <c r="G37" s="167"/>
      <c r="H37" s="168"/>
      <c r="I37" s="341"/>
      <c r="J37" s="340"/>
      <c r="K37" s="339"/>
      <c r="L37" s="338"/>
    </row>
    <row r="38" spans="1:14" ht="75" x14ac:dyDescent="0.25">
      <c r="A38" s="147" t="s">
        <v>636</v>
      </c>
      <c r="B38" s="148" t="s">
        <v>637</v>
      </c>
      <c r="C38" s="148" t="s">
        <v>21</v>
      </c>
      <c r="D38" s="148"/>
      <c r="E38" s="147" t="s">
        <v>20</v>
      </c>
      <c r="F38" s="149"/>
      <c r="G38" s="173"/>
      <c r="H38" s="174"/>
      <c r="I38" s="174"/>
      <c r="J38" s="172"/>
      <c r="K38" s="175">
        <f>ROUND(AVERAGE(K39,K46),0)</f>
        <v>79</v>
      </c>
      <c r="L38" s="172"/>
    </row>
    <row r="39" spans="1:14" ht="90" x14ac:dyDescent="0.25">
      <c r="A39" s="132" t="s">
        <v>638</v>
      </c>
      <c r="B39" s="176" t="s">
        <v>187</v>
      </c>
      <c r="C39" s="112" t="s">
        <v>188</v>
      </c>
      <c r="D39" s="112" t="s">
        <v>639</v>
      </c>
      <c r="E39" s="108" t="s">
        <v>640</v>
      </c>
      <c r="F39" s="155" t="s">
        <v>534</v>
      </c>
      <c r="G39" s="164"/>
      <c r="H39" s="166"/>
      <c r="I39" s="163"/>
      <c r="J39" s="152"/>
      <c r="K39" s="165">
        <f>ROUND(AVERAGE(K40:K45),0)</f>
        <v>80</v>
      </c>
      <c r="L39" s="112"/>
    </row>
    <row r="40" spans="1:14" ht="409.5" x14ac:dyDescent="0.25">
      <c r="A40" s="134" t="s">
        <v>641</v>
      </c>
      <c r="B40" s="177" t="s">
        <v>187</v>
      </c>
      <c r="C40" s="152" t="s">
        <v>189</v>
      </c>
      <c r="D40" s="152" t="s">
        <v>642</v>
      </c>
      <c r="E40" s="102" t="s">
        <v>643</v>
      </c>
      <c r="F40" s="155"/>
      <c r="G40" s="160" t="s">
        <v>644</v>
      </c>
      <c r="H40" s="161" t="s">
        <v>645</v>
      </c>
      <c r="I40" s="337" t="s">
        <v>1369</v>
      </c>
      <c r="J40" s="336"/>
      <c r="K40" s="334">
        <v>40</v>
      </c>
      <c r="L40" s="336"/>
    </row>
    <row r="41" spans="1:14" ht="409.5" x14ac:dyDescent="0.25">
      <c r="A41" s="134" t="s">
        <v>646</v>
      </c>
      <c r="B41" s="177" t="s">
        <v>647</v>
      </c>
      <c r="C41" s="152" t="s">
        <v>648</v>
      </c>
      <c r="D41" s="152" t="s">
        <v>649</v>
      </c>
      <c r="E41" s="102" t="s">
        <v>650</v>
      </c>
      <c r="F41" s="155"/>
      <c r="G41" s="152" t="s">
        <v>651</v>
      </c>
      <c r="H41" s="161" t="s">
        <v>652</v>
      </c>
      <c r="I41" s="337" t="s">
        <v>1369</v>
      </c>
      <c r="J41" s="336"/>
      <c r="K41" s="332">
        <v>80</v>
      </c>
      <c r="L41" s="336"/>
    </row>
    <row r="42" spans="1:14" ht="240" x14ac:dyDescent="0.25">
      <c r="A42" s="134" t="s">
        <v>653</v>
      </c>
      <c r="B42" s="177" t="s">
        <v>654</v>
      </c>
      <c r="C42" s="152" t="s">
        <v>655</v>
      </c>
      <c r="D42" s="152" t="s">
        <v>656</v>
      </c>
      <c r="E42" s="102" t="s">
        <v>657</v>
      </c>
      <c r="F42" s="155"/>
      <c r="G42" s="160"/>
      <c r="H42" s="161" t="s">
        <v>658</v>
      </c>
      <c r="I42" s="337" t="s">
        <v>1365</v>
      </c>
      <c r="J42" s="336"/>
      <c r="K42" s="357">
        <v>80</v>
      </c>
      <c r="L42" s="336"/>
    </row>
    <row r="43" spans="1:14" ht="105" x14ac:dyDescent="0.25">
      <c r="A43" s="134" t="s">
        <v>659</v>
      </c>
      <c r="B43" s="177" t="s">
        <v>647</v>
      </c>
      <c r="C43" s="152" t="s">
        <v>660</v>
      </c>
      <c r="D43" s="152" t="s">
        <v>661</v>
      </c>
      <c r="E43" s="102" t="s">
        <v>662</v>
      </c>
      <c r="F43" s="155"/>
      <c r="G43" s="152" t="s">
        <v>663</v>
      </c>
      <c r="H43" s="161" t="s">
        <v>664</v>
      </c>
      <c r="I43" s="337" t="s">
        <v>1366</v>
      </c>
      <c r="J43" s="336"/>
      <c r="K43" s="332">
        <v>80</v>
      </c>
      <c r="L43" s="336"/>
    </row>
    <row r="44" spans="1:14" ht="195" x14ac:dyDescent="0.25">
      <c r="A44" s="134" t="s">
        <v>665</v>
      </c>
      <c r="B44" s="177" t="s">
        <v>647</v>
      </c>
      <c r="C44" s="152" t="s">
        <v>666</v>
      </c>
      <c r="D44" s="152" t="s">
        <v>667</v>
      </c>
      <c r="E44" s="102" t="s">
        <v>668</v>
      </c>
      <c r="F44" s="160" t="s">
        <v>669</v>
      </c>
      <c r="G44" s="160"/>
      <c r="H44" s="161" t="s">
        <v>670</v>
      </c>
      <c r="I44" s="331" t="s">
        <v>1367</v>
      </c>
      <c r="J44" s="342"/>
      <c r="K44" s="357">
        <v>100</v>
      </c>
      <c r="L44" s="336"/>
    </row>
    <row r="45" spans="1:14" s="11" customFormat="1" ht="315" x14ac:dyDescent="0.25">
      <c r="A45" s="128" t="s">
        <v>671</v>
      </c>
      <c r="B45" s="369" t="s">
        <v>187</v>
      </c>
      <c r="C45" s="333" t="s">
        <v>190</v>
      </c>
      <c r="D45" s="333" t="s">
        <v>672</v>
      </c>
      <c r="E45" s="128" t="s">
        <v>673</v>
      </c>
      <c r="F45" s="363"/>
      <c r="G45" s="370" t="s">
        <v>644</v>
      </c>
      <c r="H45" s="364" t="s">
        <v>674</v>
      </c>
      <c r="I45" s="371" t="s">
        <v>1368</v>
      </c>
      <c r="J45" s="372"/>
      <c r="K45" s="357">
        <v>100</v>
      </c>
      <c r="L45" s="336"/>
      <c r="N45" s="368"/>
    </row>
    <row r="46" spans="1:14" ht="60" x14ac:dyDescent="0.25">
      <c r="A46" s="132" t="s">
        <v>675</v>
      </c>
      <c r="B46" s="112" t="s">
        <v>647</v>
      </c>
      <c r="C46" s="112" t="s">
        <v>676</v>
      </c>
      <c r="D46" s="112" t="s">
        <v>677</v>
      </c>
      <c r="E46" s="108" t="s">
        <v>678</v>
      </c>
      <c r="F46" s="155" t="s">
        <v>534</v>
      </c>
      <c r="G46" s="164"/>
      <c r="H46" s="166"/>
      <c r="I46" s="163"/>
      <c r="J46" s="152"/>
      <c r="K46" s="165">
        <f>ROUND(AVERAGE(K47:K55),0)</f>
        <v>78</v>
      </c>
      <c r="L46" s="112"/>
    </row>
    <row r="47" spans="1:14" ht="409.5" x14ac:dyDescent="0.25">
      <c r="A47" s="134" t="s">
        <v>679</v>
      </c>
      <c r="B47" s="152" t="s">
        <v>647</v>
      </c>
      <c r="C47" s="152" t="s">
        <v>680</v>
      </c>
      <c r="D47" s="152" t="s">
        <v>681</v>
      </c>
      <c r="E47" s="102" t="s">
        <v>682</v>
      </c>
      <c r="F47" s="155"/>
      <c r="G47" s="160" t="s">
        <v>683</v>
      </c>
      <c r="H47" s="161" t="s">
        <v>684</v>
      </c>
      <c r="I47" s="337" t="s">
        <v>1358</v>
      </c>
      <c r="J47" s="336"/>
      <c r="K47" s="334">
        <v>80</v>
      </c>
      <c r="L47" s="336"/>
    </row>
    <row r="48" spans="1:14" s="11" customFormat="1" ht="210" x14ac:dyDescent="0.25">
      <c r="A48" s="128" t="s">
        <v>685</v>
      </c>
      <c r="B48" s="333" t="s">
        <v>241</v>
      </c>
      <c r="C48" s="333" t="s">
        <v>686</v>
      </c>
      <c r="D48" s="333" t="s">
        <v>687</v>
      </c>
      <c r="E48" s="128" t="s">
        <v>688</v>
      </c>
      <c r="F48" s="363"/>
      <c r="G48" s="333" t="s">
        <v>689</v>
      </c>
      <c r="H48" s="364" t="s">
        <v>690</v>
      </c>
      <c r="I48" s="364"/>
      <c r="J48" s="333"/>
      <c r="K48" s="334">
        <v>80</v>
      </c>
      <c r="L48" s="366"/>
      <c r="N48" s="368"/>
    </row>
    <row r="49" spans="1:14" s="11" customFormat="1" ht="210" x14ac:dyDescent="0.25">
      <c r="A49" s="128" t="s">
        <v>691</v>
      </c>
      <c r="B49" s="356" t="s">
        <v>241</v>
      </c>
      <c r="C49" s="356" t="s">
        <v>692</v>
      </c>
      <c r="D49" s="356" t="s">
        <v>693</v>
      </c>
      <c r="E49" s="128" t="s">
        <v>694</v>
      </c>
      <c r="F49" s="363"/>
      <c r="G49" s="356" t="s">
        <v>695</v>
      </c>
      <c r="H49" s="364" t="s">
        <v>696</v>
      </c>
      <c r="I49" s="364" t="s">
        <v>1403</v>
      </c>
      <c r="J49" s="356"/>
      <c r="K49" s="334">
        <v>80</v>
      </c>
      <c r="L49" s="366"/>
      <c r="N49" s="368"/>
    </row>
    <row r="50" spans="1:14" s="11" customFormat="1" ht="285" x14ac:dyDescent="0.25">
      <c r="A50" s="128" t="s">
        <v>697</v>
      </c>
      <c r="B50" s="356" t="s">
        <v>241</v>
      </c>
      <c r="C50" s="356" t="s">
        <v>698</v>
      </c>
      <c r="D50" s="356" t="s">
        <v>699</v>
      </c>
      <c r="E50" s="128" t="s">
        <v>700</v>
      </c>
      <c r="F50" s="363"/>
      <c r="G50" s="356" t="s">
        <v>701</v>
      </c>
      <c r="H50" s="364" t="s">
        <v>702</v>
      </c>
      <c r="I50" s="364" t="s">
        <v>1402</v>
      </c>
      <c r="J50" s="356"/>
      <c r="K50" s="334">
        <v>80</v>
      </c>
      <c r="L50" s="366"/>
      <c r="N50" s="368"/>
    </row>
    <row r="51" spans="1:14" s="11" customFormat="1" ht="165" x14ac:dyDescent="0.25">
      <c r="A51" s="128" t="s">
        <v>703</v>
      </c>
      <c r="B51" s="356" t="s">
        <v>241</v>
      </c>
      <c r="C51" s="356" t="s">
        <v>704</v>
      </c>
      <c r="D51" s="356" t="s">
        <v>705</v>
      </c>
      <c r="E51" s="128" t="s">
        <v>706</v>
      </c>
      <c r="F51" s="363"/>
      <c r="G51" s="356" t="s">
        <v>707</v>
      </c>
      <c r="H51" s="364" t="s">
        <v>708</v>
      </c>
      <c r="I51" s="337" t="s">
        <v>1358</v>
      </c>
      <c r="J51" s="356"/>
      <c r="K51" s="334">
        <v>80</v>
      </c>
      <c r="L51" s="336"/>
      <c r="N51" s="368"/>
    </row>
    <row r="52" spans="1:14" s="11" customFormat="1" ht="300" x14ac:dyDescent="0.25">
      <c r="A52" s="128" t="s">
        <v>709</v>
      </c>
      <c r="B52" s="356" t="s">
        <v>647</v>
      </c>
      <c r="C52" s="356" t="s">
        <v>710</v>
      </c>
      <c r="D52" s="356" t="s">
        <v>711</v>
      </c>
      <c r="E52" s="128" t="s">
        <v>712</v>
      </c>
      <c r="F52" s="363"/>
      <c r="G52" s="370" t="s">
        <v>713</v>
      </c>
      <c r="H52" s="364" t="s">
        <v>714</v>
      </c>
      <c r="I52" s="337" t="s">
        <v>1358</v>
      </c>
      <c r="J52" s="356"/>
      <c r="K52" s="334">
        <v>80</v>
      </c>
      <c r="L52" s="336"/>
      <c r="N52" s="368"/>
    </row>
    <row r="53" spans="1:14" ht="165" x14ac:dyDescent="0.25">
      <c r="A53" s="134" t="s">
        <v>715</v>
      </c>
      <c r="B53" s="152" t="s">
        <v>241</v>
      </c>
      <c r="C53" s="152" t="s">
        <v>716</v>
      </c>
      <c r="D53" s="152" t="s">
        <v>717</v>
      </c>
      <c r="E53" s="102" t="s">
        <v>718</v>
      </c>
      <c r="F53" s="155"/>
      <c r="G53" s="152" t="s">
        <v>440</v>
      </c>
      <c r="H53" s="161" t="s">
        <v>719</v>
      </c>
      <c r="I53" s="337" t="s">
        <v>1358</v>
      </c>
      <c r="J53" s="152"/>
      <c r="K53" s="334">
        <v>60</v>
      </c>
      <c r="L53" s="336"/>
    </row>
    <row r="54" spans="1:14" s="11" customFormat="1" ht="165" x14ac:dyDescent="0.25">
      <c r="A54" s="128" t="s">
        <v>720</v>
      </c>
      <c r="B54" s="356" t="s">
        <v>647</v>
      </c>
      <c r="C54" s="356" t="s">
        <v>721</v>
      </c>
      <c r="D54" s="356" t="s">
        <v>722</v>
      </c>
      <c r="E54" s="128" t="s">
        <v>723</v>
      </c>
      <c r="F54" s="363"/>
      <c r="G54" s="370"/>
      <c r="H54" s="364" t="s">
        <v>724</v>
      </c>
      <c r="I54" s="373" t="s">
        <v>1338</v>
      </c>
      <c r="J54" s="364"/>
      <c r="K54" s="367">
        <v>80</v>
      </c>
      <c r="L54" s="366"/>
      <c r="N54" s="368"/>
    </row>
    <row r="55" spans="1:14" ht="240" x14ac:dyDescent="0.25">
      <c r="A55" s="134" t="s">
        <v>725</v>
      </c>
      <c r="B55" s="152" t="s">
        <v>647</v>
      </c>
      <c r="C55" s="152" t="s">
        <v>726</v>
      </c>
      <c r="D55" s="152" t="s">
        <v>727</v>
      </c>
      <c r="E55" s="102" t="s">
        <v>728</v>
      </c>
      <c r="F55" s="155"/>
      <c r="G55" s="160" t="s">
        <v>729</v>
      </c>
      <c r="H55" s="161" t="s">
        <v>730</v>
      </c>
      <c r="I55" s="365" t="s">
        <v>1338</v>
      </c>
      <c r="J55" s="152"/>
      <c r="K55" s="367">
        <v>80</v>
      </c>
      <c r="L55" s="336"/>
    </row>
    <row r="56" spans="1:14" x14ac:dyDescent="0.25">
      <c r="A56" s="145" t="s">
        <v>23</v>
      </c>
      <c r="B56" s="167"/>
      <c r="C56" s="167"/>
      <c r="D56" s="167"/>
      <c r="E56" s="170"/>
      <c r="F56" s="167"/>
      <c r="G56" s="167"/>
      <c r="H56" s="168"/>
      <c r="I56" s="169"/>
      <c r="J56" s="169"/>
      <c r="K56" s="339"/>
      <c r="L56" s="338"/>
    </row>
    <row r="57" spans="1:14" ht="45" x14ac:dyDescent="0.25">
      <c r="A57" s="147" t="s">
        <v>731</v>
      </c>
      <c r="B57" s="148" t="s">
        <v>732</v>
      </c>
      <c r="C57" s="148" t="s">
        <v>23</v>
      </c>
      <c r="D57" s="148"/>
      <c r="E57" s="147" t="s">
        <v>22</v>
      </c>
      <c r="F57" s="149"/>
      <c r="G57" s="173"/>
      <c r="H57" s="174"/>
      <c r="I57" s="172"/>
      <c r="J57" s="172"/>
      <c r="K57" s="175">
        <f>ROUND(AVERAGE(K58,K63,K65,K67,K72,K74,K77),0)</f>
        <v>59</v>
      </c>
      <c r="L57" s="172"/>
    </row>
    <row r="58" spans="1:14" ht="60" x14ac:dyDescent="0.25">
      <c r="A58" s="132" t="s">
        <v>733</v>
      </c>
      <c r="B58" s="112" t="s">
        <v>241</v>
      </c>
      <c r="C58" s="112" t="s">
        <v>201</v>
      </c>
      <c r="D58" s="112" t="s">
        <v>734</v>
      </c>
      <c r="E58" s="108" t="s">
        <v>735</v>
      </c>
      <c r="F58" s="155" t="s">
        <v>534</v>
      </c>
      <c r="G58" s="179"/>
      <c r="H58" s="166" t="s">
        <v>384</v>
      </c>
      <c r="I58" s="163"/>
      <c r="J58" s="152"/>
      <c r="K58" s="165">
        <f>ROUND(AVERAGE(K59:K62),0)</f>
        <v>60</v>
      </c>
      <c r="L58" s="112"/>
    </row>
    <row r="59" spans="1:14" ht="390" x14ac:dyDescent="0.25">
      <c r="A59" s="134" t="s">
        <v>736</v>
      </c>
      <c r="B59" s="112" t="s">
        <v>241</v>
      </c>
      <c r="C59" s="152" t="s">
        <v>202</v>
      </c>
      <c r="D59" s="152" t="s">
        <v>737</v>
      </c>
      <c r="E59" s="102" t="s">
        <v>738</v>
      </c>
      <c r="F59" s="155"/>
      <c r="G59" s="160"/>
      <c r="H59" s="161" t="s">
        <v>739</v>
      </c>
      <c r="I59" s="163" t="s">
        <v>1404</v>
      </c>
      <c r="J59" s="152"/>
      <c r="K59" s="367">
        <v>80</v>
      </c>
      <c r="L59" s="336"/>
    </row>
    <row r="60" spans="1:14" ht="255" x14ac:dyDescent="0.25">
      <c r="A60" s="134" t="s">
        <v>740</v>
      </c>
      <c r="B60" s="152" t="s">
        <v>241</v>
      </c>
      <c r="C60" s="152" t="s">
        <v>203</v>
      </c>
      <c r="D60" s="152" t="s">
        <v>741</v>
      </c>
      <c r="E60" s="102" t="s">
        <v>742</v>
      </c>
      <c r="F60" s="155"/>
      <c r="G60" s="152" t="s">
        <v>743</v>
      </c>
      <c r="H60" s="161" t="s">
        <v>744</v>
      </c>
      <c r="I60" s="163"/>
      <c r="J60" s="152"/>
      <c r="K60" s="334">
        <v>40</v>
      </c>
      <c r="L60" s="336"/>
    </row>
    <row r="61" spans="1:14" ht="180" x14ac:dyDescent="0.25">
      <c r="A61" s="134" t="s">
        <v>745</v>
      </c>
      <c r="B61" s="152" t="s">
        <v>241</v>
      </c>
      <c r="C61" s="152" t="s">
        <v>204</v>
      </c>
      <c r="D61" s="152" t="s">
        <v>746</v>
      </c>
      <c r="E61" s="102" t="s">
        <v>747</v>
      </c>
      <c r="F61" s="155"/>
      <c r="G61" s="160" t="s">
        <v>748</v>
      </c>
      <c r="H61" s="161" t="s">
        <v>749</v>
      </c>
      <c r="I61" s="163"/>
      <c r="J61" s="152"/>
      <c r="K61" s="334">
        <v>40</v>
      </c>
      <c r="L61" s="336"/>
    </row>
    <row r="62" spans="1:14" ht="330" x14ac:dyDescent="0.25">
      <c r="A62" s="134" t="s">
        <v>750</v>
      </c>
      <c r="B62" s="152" t="s">
        <v>241</v>
      </c>
      <c r="C62" s="152" t="s">
        <v>205</v>
      </c>
      <c r="D62" s="152" t="s">
        <v>751</v>
      </c>
      <c r="E62" s="102" t="s">
        <v>752</v>
      </c>
      <c r="F62" s="155"/>
      <c r="G62" s="160" t="s">
        <v>753</v>
      </c>
      <c r="H62" s="161" t="s">
        <v>754</v>
      </c>
      <c r="I62" s="163"/>
      <c r="J62" s="152"/>
      <c r="K62" s="367">
        <v>80</v>
      </c>
      <c r="L62" s="336"/>
    </row>
    <row r="63" spans="1:14" ht="75" x14ac:dyDescent="0.25">
      <c r="A63" s="132" t="s">
        <v>755</v>
      </c>
      <c r="B63" s="112" t="s">
        <v>192</v>
      </c>
      <c r="C63" s="112" t="s">
        <v>206</v>
      </c>
      <c r="D63" s="112" t="s">
        <v>756</v>
      </c>
      <c r="E63" s="108" t="s">
        <v>757</v>
      </c>
      <c r="F63" s="155"/>
      <c r="G63" s="164"/>
      <c r="H63" s="161"/>
      <c r="I63" s="163"/>
      <c r="J63" s="152"/>
      <c r="K63" s="165">
        <f>K64</f>
        <v>80</v>
      </c>
      <c r="L63" s="112"/>
    </row>
    <row r="64" spans="1:14" ht="409.5" x14ac:dyDescent="0.25">
      <c r="A64" s="134" t="s">
        <v>758</v>
      </c>
      <c r="B64" s="112" t="s">
        <v>192</v>
      </c>
      <c r="C64" s="152" t="s">
        <v>759</v>
      </c>
      <c r="D64" s="152" t="s">
        <v>760</v>
      </c>
      <c r="E64" s="102" t="s">
        <v>761</v>
      </c>
      <c r="F64" s="155" t="s">
        <v>762</v>
      </c>
      <c r="G64" s="152" t="s">
        <v>763</v>
      </c>
      <c r="H64" s="161" t="s">
        <v>764</v>
      </c>
      <c r="I64" s="163" t="s">
        <v>1405</v>
      </c>
      <c r="J64" s="152"/>
      <c r="K64" s="367">
        <v>80</v>
      </c>
      <c r="L64" s="336"/>
    </row>
    <row r="65" spans="1:12" ht="45" x14ac:dyDescent="0.25">
      <c r="A65" s="132" t="s">
        <v>765</v>
      </c>
      <c r="B65" s="112" t="s">
        <v>241</v>
      </c>
      <c r="C65" s="112" t="s">
        <v>207</v>
      </c>
      <c r="D65" s="112" t="s">
        <v>766</v>
      </c>
      <c r="E65" s="108" t="s">
        <v>767</v>
      </c>
      <c r="F65" s="155" t="s">
        <v>762</v>
      </c>
      <c r="G65" s="164"/>
      <c r="H65" s="161"/>
      <c r="I65" s="163"/>
      <c r="J65" s="152"/>
      <c r="K65" s="165">
        <f>K66</f>
        <v>80</v>
      </c>
      <c r="L65" s="112"/>
    </row>
    <row r="66" spans="1:12" ht="345" x14ac:dyDescent="0.25">
      <c r="A66" s="134" t="s">
        <v>768</v>
      </c>
      <c r="B66" s="152" t="s">
        <v>241</v>
      </c>
      <c r="C66" s="152" t="s">
        <v>769</v>
      </c>
      <c r="D66" s="152" t="s">
        <v>770</v>
      </c>
      <c r="E66" s="102" t="s">
        <v>771</v>
      </c>
      <c r="F66" s="155"/>
      <c r="G66" s="152" t="s">
        <v>772</v>
      </c>
      <c r="H66" s="161" t="s">
        <v>773</v>
      </c>
      <c r="I66" s="163" t="s">
        <v>1406</v>
      </c>
      <c r="J66" s="152"/>
      <c r="K66" s="367">
        <v>80</v>
      </c>
      <c r="L66" s="336"/>
    </row>
    <row r="67" spans="1:12" ht="60" x14ac:dyDescent="0.25">
      <c r="A67" s="132" t="s">
        <v>774</v>
      </c>
      <c r="B67" s="152" t="s">
        <v>192</v>
      </c>
      <c r="C67" s="112" t="s">
        <v>208</v>
      </c>
      <c r="D67" s="112" t="s">
        <v>775</v>
      </c>
      <c r="E67" s="108" t="s">
        <v>776</v>
      </c>
      <c r="F67" s="155" t="s">
        <v>550</v>
      </c>
      <c r="G67" s="164"/>
      <c r="H67" s="161"/>
      <c r="I67" s="163"/>
      <c r="J67" s="152"/>
      <c r="K67" s="165">
        <f>ROUND(AVERAGE(K68:K71),0)</f>
        <v>75</v>
      </c>
      <c r="L67" s="112"/>
    </row>
    <row r="68" spans="1:12" ht="315" x14ac:dyDescent="0.25">
      <c r="A68" s="134" t="s">
        <v>777</v>
      </c>
      <c r="B68" s="152" t="s">
        <v>192</v>
      </c>
      <c r="C68" s="152" t="s">
        <v>209</v>
      </c>
      <c r="D68" s="152" t="s">
        <v>778</v>
      </c>
      <c r="E68" s="102" t="s">
        <v>779</v>
      </c>
      <c r="F68" s="155" t="s">
        <v>550</v>
      </c>
      <c r="G68" s="152" t="s">
        <v>780</v>
      </c>
      <c r="H68" s="161" t="s">
        <v>781</v>
      </c>
      <c r="I68" s="163" t="s">
        <v>1407</v>
      </c>
      <c r="J68" s="152"/>
      <c r="K68" s="334">
        <v>60</v>
      </c>
      <c r="L68" s="336"/>
    </row>
    <row r="69" spans="1:12" ht="135" x14ac:dyDescent="0.25">
      <c r="A69" s="134" t="s">
        <v>782</v>
      </c>
      <c r="B69" s="152" t="s">
        <v>192</v>
      </c>
      <c r="C69" s="152" t="s">
        <v>210</v>
      </c>
      <c r="D69" s="152" t="s">
        <v>783</v>
      </c>
      <c r="E69" s="102" t="s">
        <v>784</v>
      </c>
      <c r="F69" s="155"/>
      <c r="G69" s="160" t="s">
        <v>785</v>
      </c>
      <c r="H69" s="161" t="s">
        <v>786</v>
      </c>
      <c r="I69" s="163"/>
      <c r="J69" s="152"/>
      <c r="K69" s="334">
        <v>60</v>
      </c>
      <c r="L69" s="336"/>
    </row>
    <row r="70" spans="1:12" ht="75" x14ac:dyDescent="0.25">
      <c r="A70" s="134" t="s">
        <v>787</v>
      </c>
      <c r="B70" s="152" t="s">
        <v>192</v>
      </c>
      <c r="C70" s="152" t="s">
        <v>211</v>
      </c>
      <c r="D70" s="152" t="s">
        <v>788</v>
      </c>
      <c r="E70" s="102" t="s">
        <v>789</v>
      </c>
      <c r="F70" s="155"/>
      <c r="G70" s="152" t="s">
        <v>790</v>
      </c>
      <c r="H70" s="161" t="s">
        <v>791</v>
      </c>
      <c r="I70" s="163"/>
      <c r="J70" s="152"/>
      <c r="K70" s="334">
        <v>80</v>
      </c>
      <c r="L70" s="336"/>
    </row>
    <row r="71" spans="1:12" ht="105" x14ac:dyDescent="0.25">
      <c r="A71" s="134" t="s">
        <v>792</v>
      </c>
      <c r="B71" s="152" t="s">
        <v>192</v>
      </c>
      <c r="C71" s="152" t="s">
        <v>212</v>
      </c>
      <c r="D71" s="152" t="s">
        <v>793</v>
      </c>
      <c r="E71" s="102" t="s">
        <v>794</v>
      </c>
      <c r="F71" s="155"/>
      <c r="G71" s="160" t="s">
        <v>785</v>
      </c>
      <c r="H71" s="161" t="s">
        <v>795</v>
      </c>
      <c r="I71" s="163"/>
      <c r="J71" s="152"/>
      <c r="K71" s="334">
        <v>100</v>
      </c>
      <c r="L71" s="336"/>
    </row>
    <row r="72" spans="1:12" ht="30" x14ac:dyDescent="0.25">
      <c r="A72" s="132" t="s">
        <v>796</v>
      </c>
      <c r="B72" s="112" t="s">
        <v>241</v>
      </c>
      <c r="C72" s="112" t="s">
        <v>213</v>
      </c>
      <c r="D72" s="112" t="s">
        <v>797</v>
      </c>
      <c r="E72" s="108" t="s">
        <v>798</v>
      </c>
      <c r="F72" s="155" t="s">
        <v>534</v>
      </c>
      <c r="G72" s="164"/>
      <c r="H72" s="166"/>
      <c r="I72" s="163"/>
      <c r="J72" s="152"/>
      <c r="K72" s="165">
        <f>K73</f>
        <v>40</v>
      </c>
      <c r="L72" s="112"/>
    </row>
    <row r="73" spans="1:12" ht="409.5" x14ac:dyDescent="0.25">
      <c r="A73" s="134" t="s">
        <v>799</v>
      </c>
      <c r="B73" s="152" t="s">
        <v>241</v>
      </c>
      <c r="C73" s="152" t="s">
        <v>214</v>
      </c>
      <c r="D73" s="152" t="s">
        <v>800</v>
      </c>
      <c r="E73" s="102" t="s">
        <v>801</v>
      </c>
      <c r="F73" s="155"/>
      <c r="G73" s="152" t="s">
        <v>802</v>
      </c>
      <c r="H73" s="161" t="s">
        <v>803</v>
      </c>
      <c r="I73" s="163"/>
      <c r="J73" s="152"/>
      <c r="K73" s="334">
        <v>40</v>
      </c>
      <c r="L73" s="336"/>
    </row>
    <row r="74" spans="1:12" ht="45" x14ac:dyDescent="0.25">
      <c r="A74" s="132" t="s">
        <v>804</v>
      </c>
      <c r="B74" s="112" t="s">
        <v>192</v>
      </c>
      <c r="C74" s="112" t="s">
        <v>215</v>
      </c>
      <c r="D74" s="112" t="s">
        <v>805</v>
      </c>
      <c r="E74" s="108" t="s">
        <v>806</v>
      </c>
      <c r="F74" s="155" t="s">
        <v>762</v>
      </c>
      <c r="G74" s="164"/>
      <c r="H74" s="161"/>
      <c r="I74" s="163"/>
      <c r="J74" s="152"/>
      <c r="K74" s="165">
        <f>ROUND(AVERAGE(K75:K76),0)</f>
        <v>80</v>
      </c>
      <c r="L74" s="112"/>
    </row>
    <row r="75" spans="1:12" ht="409.5" x14ac:dyDescent="0.25">
      <c r="A75" s="134" t="s">
        <v>807</v>
      </c>
      <c r="B75" s="152" t="s">
        <v>192</v>
      </c>
      <c r="C75" s="152" t="s">
        <v>216</v>
      </c>
      <c r="D75" s="152" t="s">
        <v>808</v>
      </c>
      <c r="E75" s="102" t="s">
        <v>809</v>
      </c>
      <c r="F75" s="155"/>
      <c r="G75" s="152" t="s">
        <v>810</v>
      </c>
      <c r="H75" s="161" t="s">
        <v>811</v>
      </c>
      <c r="I75" s="337" t="s">
        <v>1300</v>
      </c>
      <c r="J75" s="152"/>
      <c r="K75" s="334">
        <v>60</v>
      </c>
      <c r="L75" s="336"/>
    </row>
    <row r="76" spans="1:12" ht="60" x14ac:dyDescent="0.25">
      <c r="A76" s="134" t="s">
        <v>812</v>
      </c>
      <c r="B76" s="152" t="s">
        <v>241</v>
      </c>
      <c r="C76" s="152" t="s">
        <v>217</v>
      </c>
      <c r="D76" s="152" t="s">
        <v>813</v>
      </c>
      <c r="E76" s="102" t="s">
        <v>814</v>
      </c>
      <c r="F76" s="155"/>
      <c r="G76" s="152" t="s">
        <v>743</v>
      </c>
      <c r="H76" s="161" t="s">
        <v>815</v>
      </c>
      <c r="I76" s="337" t="s">
        <v>1408</v>
      </c>
      <c r="J76" s="152"/>
      <c r="K76" s="334">
        <v>100</v>
      </c>
      <c r="L76" s="336"/>
    </row>
    <row r="77" spans="1:12" ht="60" x14ac:dyDescent="0.25">
      <c r="A77" s="132" t="s">
        <v>816</v>
      </c>
      <c r="B77" s="112" t="s">
        <v>241</v>
      </c>
      <c r="C77" s="112" t="s">
        <v>218</v>
      </c>
      <c r="D77" s="112" t="s">
        <v>817</v>
      </c>
      <c r="E77" s="108" t="s">
        <v>818</v>
      </c>
      <c r="F77" s="155" t="s">
        <v>550</v>
      </c>
      <c r="G77" s="164"/>
      <c r="H77" s="161"/>
      <c r="I77" s="163"/>
      <c r="J77" s="152"/>
      <c r="K77" s="165">
        <f>K78</f>
        <v>0</v>
      </c>
      <c r="L77" s="112"/>
    </row>
    <row r="78" spans="1:12" ht="315" x14ac:dyDescent="0.25">
      <c r="A78" s="134" t="s">
        <v>819</v>
      </c>
      <c r="B78" s="152" t="s">
        <v>241</v>
      </c>
      <c r="C78" s="152" t="s">
        <v>219</v>
      </c>
      <c r="D78" s="152" t="s">
        <v>820</v>
      </c>
      <c r="E78" s="102" t="s">
        <v>821</v>
      </c>
      <c r="F78" s="155"/>
      <c r="G78" s="160"/>
      <c r="H78" s="161" t="s">
        <v>822</v>
      </c>
      <c r="I78" s="337" t="s">
        <v>1354</v>
      </c>
      <c r="J78" s="152"/>
      <c r="K78" s="334">
        <v>0</v>
      </c>
      <c r="L78" s="336"/>
    </row>
    <row r="79" spans="1:12" x14ac:dyDescent="0.25">
      <c r="A79" s="145" t="s">
        <v>25</v>
      </c>
      <c r="B79" s="167"/>
      <c r="C79" s="145"/>
      <c r="D79" s="145"/>
      <c r="E79" s="181"/>
      <c r="F79" s="145"/>
      <c r="G79" s="145"/>
      <c r="H79" s="180"/>
      <c r="I79" s="169"/>
      <c r="J79" s="169"/>
      <c r="K79" s="343"/>
      <c r="L79" s="338"/>
    </row>
    <row r="80" spans="1:12" ht="45" x14ac:dyDescent="0.25">
      <c r="A80" s="182" t="s">
        <v>823</v>
      </c>
      <c r="B80" s="148" t="s">
        <v>732</v>
      </c>
      <c r="C80" s="148" t="s">
        <v>25</v>
      </c>
      <c r="D80" s="148"/>
      <c r="E80" s="147" t="s">
        <v>24</v>
      </c>
      <c r="F80" s="149"/>
      <c r="G80" s="173"/>
      <c r="H80" s="174"/>
      <c r="I80" s="172"/>
      <c r="J80" s="172"/>
      <c r="K80" s="175">
        <f>ROUND(AVERAGE(K81,K85),0)</f>
        <v>85</v>
      </c>
      <c r="L80" s="172"/>
    </row>
    <row r="81" spans="1:12" ht="60" x14ac:dyDescent="0.25">
      <c r="A81" s="132" t="s">
        <v>824</v>
      </c>
      <c r="B81" s="112" t="s">
        <v>241</v>
      </c>
      <c r="C81" s="112" t="s">
        <v>220</v>
      </c>
      <c r="D81" s="112" t="s">
        <v>825</v>
      </c>
      <c r="E81" s="108" t="s">
        <v>826</v>
      </c>
      <c r="F81" s="155" t="s">
        <v>534</v>
      </c>
      <c r="G81" s="164"/>
      <c r="H81" s="183"/>
      <c r="I81" s="163"/>
      <c r="J81" s="152"/>
      <c r="K81" s="165">
        <f>ROUND(AVERAGE(K82:K84),0)</f>
        <v>80</v>
      </c>
      <c r="L81" s="112"/>
    </row>
    <row r="82" spans="1:12" ht="300" x14ac:dyDescent="0.25">
      <c r="A82" s="134" t="s">
        <v>827</v>
      </c>
      <c r="B82" s="152" t="s">
        <v>241</v>
      </c>
      <c r="C82" s="152" t="s">
        <v>828</v>
      </c>
      <c r="D82" s="152" t="s">
        <v>829</v>
      </c>
      <c r="E82" s="102" t="s">
        <v>830</v>
      </c>
      <c r="F82" s="155"/>
      <c r="G82" s="152" t="s">
        <v>831</v>
      </c>
      <c r="H82" s="161" t="s">
        <v>832</v>
      </c>
      <c r="I82" s="163" t="s">
        <v>1409</v>
      </c>
      <c r="J82" s="152"/>
      <c r="K82" s="334">
        <v>80</v>
      </c>
      <c r="L82" s="336"/>
    </row>
    <row r="83" spans="1:12" ht="165" x14ac:dyDescent="0.25">
      <c r="A83" s="134" t="s">
        <v>833</v>
      </c>
      <c r="B83" s="157" t="s">
        <v>192</v>
      </c>
      <c r="C83" s="152" t="s">
        <v>834</v>
      </c>
      <c r="D83" s="152" t="s">
        <v>835</v>
      </c>
      <c r="E83" s="102" t="s">
        <v>836</v>
      </c>
      <c r="F83" s="155"/>
      <c r="G83" s="160"/>
      <c r="H83" s="161" t="s">
        <v>837</v>
      </c>
      <c r="I83" s="163" t="s">
        <v>1409</v>
      </c>
      <c r="J83" s="152"/>
      <c r="K83" s="334">
        <v>80</v>
      </c>
      <c r="L83" s="336"/>
    </row>
    <row r="84" spans="1:12" ht="75" x14ac:dyDescent="0.25">
      <c r="A84" s="134" t="s">
        <v>838</v>
      </c>
      <c r="B84" s="152" t="s">
        <v>241</v>
      </c>
      <c r="C84" s="152" t="s">
        <v>839</v>
      </c>
      <c r="D84" s="152" t="s">
        <v>840</v>
      </c>
      <c r="E84" s="102" t="s">
        <v>841</v>
      </c>
      <c r="F84" s="155"/>
      <c r="G84" s="152" t="s">
        <v>842</v>
      </c>
      <c r="H84" s="161" t="s">
        <v>843</v>
      </c>
      <c r="I84" s="337" t="s">
        <v>1370</v>
      </c>
      <c r="J84" s="152"/>
      <c r="K84" s="334">
        <v>80</v>
      </c>
      <c r="L84" s="336"/>
    </row>
    <row r="85" spans="1:12" ht="60" x14ac:dyDescent="0.25">
      <c r="A85" s="132" t="s">
        <v>844</v>
      </c>
      <c r="B85" s="153" t="s">
        <v>241</v>
      </c>
      <c r="C85" s="112" t="s">
        <v>221</v>
      </c>
      <c r="D85" s="112" t="s">
        <v>845</v>
      </c>
      <c r="E85" s="108" t="s">
        <v>846</v>
      </c>
      <c r="F85" s="155" t="s">
        <v>534</v>
      </c>
      <c r="G85" s="164"/>
      <c r="H85" s="161"/>
      <c r="I85" s="163"/>
      <c r="J85" s="152"/>
      <c r="K85" s="165">
        <f>ROUND(AVERAGE(K86:K89),0)</f>
        <v>90</v>
      </c>
      <c r="L85" s="112"/>
    </row>
    <row r="86" spans="1:12" ht="409.5" x14ac:dyDescent="0.25">
      <c r="A86" s="134" t="s">
        <v>847</v>
      </c>
      <c r="B86" s="152" t="s">
        <v>241</v>
      </c>
      <c r="C86" s="152" t="s">
        <v>848</v>
      </c>
      <c r="D86" s="152" t="s">
        <v>849</v>
      </c>
      <c r="E86" s="102" t="s">
        <v>850</v>
      </c>
      <c r="F86" s="155"/>
      <c r="G86" s="152" t="s">
        <v>851</v>
      </c>
      <c r="H86" s="161" t="s">
        <v>852</v>
      </c>
      <c r="I86" s="337" t="s">
        <v>1355</v>
      </c>
      <c r="J86" s="152"/>
      <c r="K86" s="334">
        <v>80</v>
      </c>
      <c r="L86" s="336"/>
    </row>
    <row r="87" spans="1:12" ht="360" x14ac:dyDescent="0.25">
      <c r="A87" s="134" t="s">
        <v>853</v>
      </c>
      <c r="B87" s="152" t="s">
        <v>241</v>
      </c>
      <c r="C87" s="152" t="s">
        <v>854</v>
      </c>
      <c r="D87" s="152" t="s">
        <v>855</v>
      </c>
      <c r="E87" s="102" t="s">
        <v>856</v>
      </c>
      <c r="F87" s="155"/>
      <c r="G87" s="160"/>
      <c r="H87" s="161" t="s">
        <v>857</v>
      </c>
      <c r="I87" s="337" t="s">
        <v>1355</v>
      </c>
      <c r="J87" s="152"/>
      <c r="K87" s="334">
        <v>80</v>
      </c>
      <c r="L87" s="336"/>
    </row>
    <row r="88" spans="1:12" ht="195" x14ac:dyDescent="0.25">
      <c r="A88" s="134" t="s">
        <v>858</v>
      </c>
      <c r="B88" s="152" t="s">
        <v>241</v>
      </c>
      <c r="C88" s="152" t="s">
        <v>859</v>
      </c>
      <c r="D88" s="152" t="s">
        <v>860</v>
      </c>
      <c r="E88" s="102" t="s">
        <v>861</v>
      </c>
      <c r="F88" s="155"/>
      <c r="G88" s="152" t="s">
        <v>862</v>
      </c>
      <c r="H88" s="161" t="s">
        <v>863</v>
      </c>
      <c r="I88" s="337" t="s">
        <v>1371</v>
      </c>
      <c r="J88" s="152"/>
      <c r="K88" s="334">
        <v>100</v>
      </c>
      <c r="L88" s="336"/>
    </row>
    <row r="89" spans="1:12" ht="330" x14ac:dyDescent="0.25">
      <c r="A89" s="134" t="s">
        <v>864</v>
      </c>
      <c r="B89" s="152" t="s">
        <v>192</v>
      </c>
      <c r="C89" s="152" t="s">
        <v>865</v>
      </c>
      <c r="D89" s="152" t="s">
        <v>866</v>
      </c>
      <c r="E89" s="102" t="s">
        <v>867</v>
      </c>
      <c r="F89" s="155"/>
      <c r="G89" s="160" t="s">
        <v>348</v>
      </c>
      <c r="H89" s="161" t="s">
        <v>868</v>
      </c>
      <c r="I89" s="337" t="s">
        <v>1356</v>
      </c>
      <c r="J89" s="152"/>
      <c r="K89" s="334">
        <v>100</v>
      </c>
      <c r="L89" s="336"/>
    </row>
    <row r="90" spans="1:12" x14ac:dyDescent="0.25">
      <c r="A90" s="145" t="s">
        <v>27</v>
      </c>
      <c r="B90" s="167"/>
      <c r="C90" s="167"/>
      <c r="D90" s="167"/>
      <c r="E90" s="170"/>
      <c r="F90" s="167"/>
      <c r="G90" s="167"/>
      <c r="H90" s="168"/>
      <c r="I90" s="169"/>
      <c r="J90" s="169"/>
      <c r="K90" s="339"/>
      <c r="L90" s="338"/>
    </row>
    <row r="91" spans="1:12" ht="60" x14ac:dyDescent="0.25">
      <c r="A91" s="182" t="s">
        <v>869</v>
      </c>
      <c r="B91" s="148" t="s">
        <v>529</v>
      </c>
      <c r="C91" s="148" t="s">
        <v>27</v>
      </c>
      <c r="D91" s="148"/>
      <c r="E91" s="147" t="s">
        <v>26</v>
      </c>
      <c r="F91" s="149"/>
      <c r="G91" s="173"/>
      <c r="H91" s="174"/>
      <c r="I91" s="172"/>
      <c r="J91" s="172"/>
      <c r="K91" s="175">
        <f>ROUND(AVERAGE(K92,K96),0)</f>
        <v>65</v>
      </c>
      <c r="L91" s="172"/>
    </row>
    <row r="92" spans="1:12" ht="120" x14ac:dyDescent="0.25">
      <c r="A92" s="132" t="s">
        <v>870</v>
      </c>
      <c r="B92" s="153" t="s">
        <v>192</v>
      </c>
      <c r="C92" s="112" t="s">
        <v>222</v>
      </c>
      <c r="D92" s="112" t="s">
        <v>871</v>
      </c>
      <c r="E92" s="108" t="s">
        <v>872</v>
      </c>
      <c r="F92" s="155" t="s">
        <v>534</v>
      </c>
      <c r="G92" s="154"/>
      <c r="H92" s="184"/>
      <c r="I92" s="163"/>
      <c r="J92" s="157"/>
      <c r="K92" s="159">
        <f>ROUND(AVERAGE(K93:K94),0)</f>
        <v>90</v>
      </c>
      <c r="L92" s="153"/>
    </row>
    <row r="93" spans="1:12" ht="270" x14ac:dyDescent="0.25">
      <c r="A93" s="134" t="s">
        <v>873</v>
      </c>
      <c r="B93" s="157" t="s">
        <v>192</v>
      </c>
      <c r="C93" s="152" t="s">
        <v>874</v>
      </c>
      <c r="D93" s="152" t="s">
        <v>875</v>
      </c>
      <c r="E93" s="102" t="s">
        <v>876</v>
      </c>
      <c r="F93" s="155"/>
      <c r="G93" s="158" t="s">
        <v>877</v>
      </c>
      <c r="H93" s="161" t="s">
        <v>878</v>
      </c>
      <c r="I93" s="337" t="s">
        <v>1348</v>
      </c>
      <c r="J93" s="157"/>
      <c r="K93" s="334">
        <v>80</v>
      </c>
      <c r="L93" s="344"/>
    </row>
    <row r="94" spans="1:12" ht="409.5" x14ac:dyDescent="0.25">
      <c r="A94" s="134" t="s">
        <v>879</v>
      </c>
      <c r="B94" s="157" t="s">
        <v>192</v>
      </c>
      <c r="C94" s="152" t="s">
        <v>880</v>
      </c>
      <c r="D94" s="152" t="s">
        <v>881</v>
      </c>
      <c r="E94" s="102" t="s">
        <v>882</v>
      </c>
      <c r="F94" s="155"/>
      <c r="G94" s="157" t="s">
        <v>883</v>
      </c>
      <c r="H94" s="161" t="s">
        <v>884</v>
      </c>
      <c r="I94" s="337" t="s">
        <v>1357</v>
      </c>
      <c r="J94" s="157"/>
      <c r="K94" s="334">
        <v>100</v>
      </c>
      <c r="L94" s="344"/>
    </row>
    <row r="95" spans="1:12" ht="360" x14ac:dyDescent="0.25">
      <c r="A95" s="134" t="s">
        <v>885</v>
      </c>
      <c r="B95" s="157" t="s">
        <v>192</v>
      </c>
      <c r="C95" s="152" t="s">
        <v>886</v>
      </c>
      <c r="D95" s="152" t="s">
        <v>887</v>
      </c>
      <c r="E95" s="102" t="s">
        <v>888</v>
      </c>
      <c r="F95" s="155"/>
      <c r="G95" s="157" t="s">
        <v>889</v>
      </c>
      <c r="H95" s="161" t="s">
        <v>890</v>
      </c>
      <c r="I95" s="337"/>
      <c r="J95" s="157"/>
      <c r="K95" s="334">
        <v>80</v>
      </c>
      <c r="L95" s="344"/>
    </row>
    <row r="96" spans="1:12" ht="75" x14ac:dyDescent="0.25">
      <c r="A96" s="132" t="s">
        <v>891</v>
      </c>
      <c r="B96" s="153" t="s">
        <v>192</v>
      </c>
      <c r="C96" s="112" t="s">
        <v>223</v>
      </c>
      <c r="D96" s="112" t="s">
        <v>892</v>
      </c>
      <c r="E96" s="108" t="s">
        <v>893</v>
      </c>
      <c r="F96" s="155" t="s">
        <v>534</v>
      </c>
      <c r="G96" s="154"/>
      <c r="H96" s="161"/>
      <c r="I96" s="163"/>
      <c r="J96" s="157"/>
      <c r="K96" s="159">
        <f>ROUND(AVERAGE(K97:K105),0)</f>
        <v>40</v>
      </c>
      <c r="L96" s="153"/>
    </row>
    <row r="97" spans="1:12" ht="240" x14ac:dyDescent="0.25">
      <c r="A97" s="134" t="s">
        <v>894</v>
      </c>
      <c r="B97" s="157" t="s">
        <v>192</v>
      </c>
      <c r="C97" s="152" t="s">
        <v>895</v>
      </c>
      <c r="D97" s="152" t="s">
        <v>896</v>
      </c>
      <c r="E97" s="102" t="s">
        <v>897</v>
      </c>
      <c r="F97" s="155"/>
      <c r="G97" s="158" t="s">
        <v>877</v>
      </c>
      <c r="H97" s="161" t="s">
        <v>898</v>
      </c>
      <c r="I97" s="337" t="s">
        <v>1410</v>
      </c>
      <c r="J97" s="157"/>
      <c r="K97" s="334">
        <v>40</v>
      </c>
      <c r="L97" s="344"/>
    </row>
    <row r="98" spans="1:12" ht="409.5" x14ac:dyDescent="0.25">
      <c r="A98" s="134" t="s">
        <v>899</v>
      </c>
      <c r="B98" s="157" t="s">
        <v>241</v>
      </c>
      <c r="C98" s="152" t="s">
        <v>900</v>
      </c>
      <c r="D98" s="152" t="s">
        <v>901</v>
      </c>
      <c r="E98" s="102" t="s">
        <v>902</v>
      </c>
      <c r="F98" s="155"/>
      <c r="G98" s="157" t="s">
        <v>743</v>
      </c>
      <c r="H98" s="161" t="s">
        <v>903</v>
      </c>
      <c r="I98" s="337"/>
      <c r="J98" s="157"/>
      <c r="K98" s="334">
        <v>40</v>
      </c>
      <c r="L98" s="344"/>
    </row>
    <row r="99" spans="1:12" ht="150" x14ac:dyDescent="0.25">
      <c r="A99" s="134" t="s">
        <v>904</v>
      </c>
      <c r="B99" s="157" t="s">
        <v>241</v>
      </c>
      <c r="C99" s="152" t="s">
        <v>905</v>
      </c>
      <c r="D99" s="152" t="s">
        <v>906</v>
      </c>
      <c r="E99" s="102" t="s">
        <v>907</v>
      </c>
      <c r="F99" s="155"/>
      <c r="G99" s="158" t="s">
        <v>908</v>
      </c>
      <c r="H99" s="161" t="s">
        <v>909</v>
      </c>
      <c r="I99" s="157"/>
      <c r="J99" s="157"/>
      <c r="K99" s="334">
        <v>40</v>
      </c>
      <c r="L99" s="344"/>
    </row>
    <row r="100" spans="1:12" ht="150" x14ac:dyDescent="0.25">
      <c r="A100" s="134" t="s">
        <v>910</v>
      </c>
      <c r="B100" s="157" t="s">
        <v>241</v>
      </c>
      <c r="C100" s="152" t="s">
        <v>911</v>
      </c>
      <c r="D100" s="152" t="s">
        <v>912</v>
      </c>
      <c r="E100" s="102" t="s">
        <v>913</v>
      </c>
      <c r="F100" s="155"/>
      <c r="G100" s="158" t="s">
        <v>908</v>
      </c>
      <c r="H100" s="161" t="s">
        <v>914</v>
      </c>
      <c r="I100" s="163"/>
      <c r="J100" s="157"/>
      <c r="K100" s="334">
        <v>40</v>
      </c>
      <c r="L100" s="344"/>
    </row>
    <row r="101" spans="1:12" ht="90" x14ac:dyDescent="0.25">
      <c r="A101" s="134" t="s">
        <v>915</v>
      </c>
      <c r="B101" s="157" t="s">
        <v>241</v>
      </c>
      <c r="C101" s="152" t="s">
        <v>916</v>
      </c>
      <c r="D101" s="152" t="s">
        <v>917</v>
      </c>
      <c r="E101" s="102" t="s">
        <v>918</v>
      </c>
      <c r="F101" s="155"/>
      <c r="G101" s="158" t="s">
        <v>877</v>
      </c>
      <c r="H101" s="161" t="s">
        <v>919</v>
      </c>
      <c r="I101" s="163"/>
      <c r="J101" s="157"/>
      <c r="K101" s="334">
        <v>40</v>
      </c>
      <c r="L101" s="344"/>
    </row>
    <row r="102" spans="1:12" ht="315" x14ac:dyDescent="0.25">
      <c r="A102" s="134" t="s">
        <v>920</v>
      </c>
      <c r="B102" s="157" t="s">
        <v>241</v>
      </c>
      <c r="C102" s="152" t="s">
        <v>921</v>
      </c>
      <c r="D102" s="152" t="s">
        <v>922</v>
      </c>
      <c r="E102" s="102" t="s">
        <v>923</v>
      </c>
      <c r="F102" s="155"/>
      <c r="G102" s="158"/>
      <c r="H102" s="161" t="s">
        <v>924</v>
      </c>
      <c r="I102" s="163"/>
      <c r="J102" s="157"/>
      <c r="K102" s="334">
        <v>40</v>
      </c>
      <c r="L102" s="344"/>
    </row>
    <row r="103" spans="1:12" ht="409.5" x14ac:dyDescent="0.25">
      <c r="A103" s="134" t="s">
        <v>925</v>
      </c>
      <c r="B103" s="157" t="s">
        <v>241</v>
      </c>
      <c r="C103" s="152" t="s">
        <v>926</v>
      </c>
      <c r="D103" s="152" t="s">
        <v>927</v>
      </c>
      <c r="E103" s="102" t="s">
        <v>928</v>
      </c>
      <c r="F103" s="155"/>
      <c r="G103" s="158" t="s">
        <v>929</v>
      </c>
      <c r="H103" s="161" t="s">
        <v>930</v>
      </c>
      <c r="I103" s="163"/>
      <c r="J103" s="157"/>
      <c r="K103" s="334">
        <v>40</v>
      </c>
      <c r="L103" s="344"/>
    </row>
    <row r="104" spans="1:12" ht="60" x14ac:dyDescent="0.25">
      <c r="A104" s="134" t="s">
        <v>931</v>
      </c>
      <c r="B104" s="157" t="s">
        <v>192</v>
      </c>
      <c r="C104" s="152" t="s">
        <v>932</v>
      </c>
      <c r="D104" s="152" t="s">
        <v>933</v>
      </c>
      <c r="E104" s="102" t="s">
        <v>934</v>
      </c>
      <c r="F104" s="155" t="s">
        <v>550</v>
      </c>
      <c r="G104" s="158" t="s">
        <v>935</v>
      </c>
      <c r="H104" s="161" t="s">
        <v>936</v>
      </c>
      <c r="I104" s="163"/>
      <c r="J104" s="157"/>
      <c r="K104" s="334">
        <v>40</v>
      </c>
      <c r="L104" s="344"/>
    </row>
    <row r="105" spans="1:12" ht="90" x14ac:dyDescent="0.25">
      <c r="A105" s="134" t="s">
        <v>937</v>
      </c>
      <c r="B105" s="157" t="s">
        <v>241</v>
      </c>
      <c r="C105" s="152" t="s">
        <v>938</v>
      </c>
      <c r="D105" s="152" t="s">
        <v>939</v>
      </c>
      <c r="E105" s="102" t="s">
        <v>940</v>
      </c>
      <c r="F105" s="155"/>
      <c r="G105" s="158"/>
      <c r="H105" s="161" t="s">
        <v>941</v>
      </c>
      <c r="I105" s="163"/>
      <c r="J105" s="157"/>
      <c r="K105" s="334">
        <v>40</v>
      </c>
      <c r="L105" s="344"/>
    </row>
    <row r="106" spans="1:12" ht="30" x14ac:dyDescent="0.25">
      <c r="A106" s="132" t="s">
        <v>942</v>
      </c>
      <c r="B106" s="157" t="s">
        <v>192</v>
      </c>
      <c r="C106" s="112" t="s">
        <v>224</v>
      </c>
      <c r="D106" s="112" t="s">
        <v>943</v>
      </c>
      <c r="E106" s="108" t="s">
        <v>944</v>
      </c>
      <c r="F106" s="155" t="s">
        <v>534</v>
      </c>
      <c r="G106" s="154"/>
      <c r="H106" s="161"/>
      <c r="I106" s="163"/>
      <c r="J106" s="157"/>
      <c r="K106" s="159" t="str">
        <f>K107</f>
        <v>n/a</v>
      </c>
      <c r="L106" s="153"/>
    </row>
    <row r="107" spans="1:12" ht="180" x14ac:dyDescent="0.25">
      <c r="A107" s="134" t="s">
        <v>945</v>
      </c>
      <c r="B107" s="157" t="s">
        <v>192</v>
      </c>
      <c r="C107" s="152" t="s">
        <v>946</v>
      </c>
      <c r="D107" s="152" t="s">
        <v>947</v>
      </c>
      <c r="E107" s="102" t="s">
        <v>948</v>
      </c>
      <c r="F107" s="155"/>
      <c r="G107" s="158"/>
      <c r="H107" s="161" t="s">
        <v>949</v>
      </c>
      <c r="I107" s="163"/>
      <c r="J107" s="157"/>
      <c r="K107" s="334" t="s">
        <v>499</v>
      </c>
      <c r="L107" s="344"/>
    </row>
    <row r="108" spans="1:12" x14ac:dyDescent="0.25">
      <c r="A108" s="145" t="s">
        <v>31</v>
      </c>
      <c r="B108" s="167"/>
      <c r="C108" s="145"/>
      <c r="D108" s="145"/>
      <c r="E108" s="181"/>
      <c r="F108" s="145"/>
      <c r="G108" s="145"/>
      <c r="H108" s="180"/>
      <c r="I108" s="169"/>
      <c r="J108" s="169"/>
      <c r="K108" s="343"/>
      <c r="L108" s="338"/>
    </row>
    <row r="109" spans="1:12" ht="45" x14ac:dyDescent="0.25">
      <c r="A109" s="185" t="s">
        <v>950</v>
      </c>
      <c r="B109" s="148" t="s">
        <v>529</v>
      </c>
      <c r="C109" s="148" t="s">
        <v>31</v>
      </c>
      <c r="D109" s="148"/>
      <c r="E109" s="147" t="s">
        <v>30</v>
      </c>
      <c r="F109" s="149"/>
      <c r="G109" s="173"/>
      <c r="H109" s="174"/>
      <c r="I109" s="172"/>
      <c r="J109" s="172"/>
      <c r="K109" s="175">
        <f>K110</f>
        <v>40</v>
      </c>
      <c r="L109" s="172"/>
    </row>
    <row r="110" spans="1:12" ht="90" x14ac:dyDescent="0.25">
      <c r="A110" s="132" t="s">
        <v>951</v>
      </c>
      <c r="B110" s="153" t="s">
        <v>192</v>
      </c>
      <c r="C110" s="112" t="s">
        <v>952</v>
      </c>
      <c r="D110" s="112" t="s">
        <v>953</v>
      </c>
      <c r="E110" s="108" t="s">
        <v>954</v>
      </c>
      <c r="F110" s="155"/>
      <c r="G110" s="154"/>
      <c r="H110" s="161"/>
      <c r="I110" s="163"/>
      <c r="J110" s="157"/>
      <c r="K110" s="159">
        <f>ROUND(AVERAGE(K111:K117),0)</f>
        <v>40</v>
      </c>
      <c r="L110" s="153"/>
    </row>
    <row r="111" spans="1:12" ht="409.5" x14ac:dyDescent="0.25">
      <c r="A111" s="134" t="s">
        <v>955</v>
      </c>
      <c r="B111" s="157" t="s">
        <v>192</v>
      </c>
      <c r="C111" s="152" t="s">
        <v>956</v>
      </c>
      <c r="D111" s="152" t="s">
        <v>957</v>
      </c>
      <c r="E111" s="102" t="s">
        <v>958</v>
      </c>
      <c r="F111" s="155"/>
      <c r="G111" s="157" t="s">
        <v>959</v>
      </c>
      <c r="H111" s="161" t="s">
        <v>960</v>
      </c>
      <c r="I111" s="163"/>
      <c r="J111" s="157"/>
      <c r="K111" s="334">
        <v>40</v>
      </c>
      <c r="L111" s="344"/>
    </row>
    <row r="112" spans="1:12" ht="285" x14ac:dyDescent="0.25">
      <c r="A112" s="134" t="s">
        <v>961</v>
      </c>
      <c r="B112" s="157" t="s">
        <v>192</v>
      </c>
      <c r="C112" s="152" t="s">
        <v>962</v>
      </c>
      <c r="D112" s="152" t="s">
        <v>963</v>
      </c>
      <c r="E112" s="102" t="s">
        <v>964</v>
      </c>
      <c r="F112" s="155" t="s">
        <v>534</v>
      </c>
      <c r="G112" s="158" t="s">
        <v>965</v>
      </c>
      <c r="H112" s="161" t="s">
        <v>966</v>
      </c>
      <c r="I112" s="163"/>
      <c r="J112" s="157"/>
      <c r="K112" s="334">
        <v>40</v>
      </c>
      <c r="L112" s="344"/>
    </row>
    <row r="113" spans="1:12" ht="135" x14ac:dyDescent="0.25">
      <c r="A113" s="134" t="s">
        <v>967</v>
      </c>
      <c r="B113" s="157" t="s">
        <v>192</v>
      </c>
      <c r="C113" s="152" t="s">
        <v>968</v>
      </c>
      <c r="D113" s="152" t="s">
        <v>969</v>
      </c>
      <c r="E113" s="102" t="s">
        <v>970</v>
      </c>
      <c r="F113" s="155" t="s">
        <v>534</v>
      </c>
      <c r="G113" s="158" t="s">
        <v>304</v>
      </c>
      <c r="H113" s="161" t="s">
        <v>971</v>
      </c>
      <c r="I113" s="163"/>
      <c r="J113" s="157"/>
      <c r="K113" s="334">
        <v>40</v>
      </c>
      <c r="L113" s="344"/>
    </row>
    <row r="114" spans="1:12" ht="75" x14ac:dyDescent="0.25">
      <c r="A114" s="134" t="s">
        <v>972</v>
      </c>
      <c r="B114" s="157" t="s">
        <v>192</v>
      </c>
      <c r="C114" s="152" t="s">
        <v>973</v>
      </c>
      <c r="D114" s="152" t="s">
        <v>974</v>
      </c>
      <c r="E114" s="102" t="s">
        <v>975</v>
      </c>
      <c r="F114" s="155" t="s">
        <v>976</v>
      </c>
      <c r="G114" s="157" t="s">
        <v>977</v>
      </c>
      <c r="H114" s="161" t="s">
        <v>978</v>
      </c>
      <c r="I114" s="163"/>
      <c r="J114" s="157"/>
      <c r="K114" s="334">
        <v>40</v>
      </c>
      <c r="L114" s="344"/>
    </row>
    <row r="115" spans="1:12" ht="409.5" x14ac:dyDescent="0.25">
      <c r="A115" s="134" t="s">
        <v>979</v>
      </c>
      <c r="B115" s="157" t="s">
        <v>192</v>
      </c>
      <c r="C115" s="152" t="s">
        <v>980</v>
      </c>
      <c r="D115" s="152" t="s">
        <v>981</v>
      </c>
      <c r="E115" s="102" t="s">
        <v>982</v>
      </c>
      <c r="F115" s="155" t="s">
        <v>550</v>
      </c>
      <c r="G115" s="157" t="s">
        <v>983</v>
      </c>
      <c r="H115" s="161" t="s">
        <v>984</v>
      </c>
      <c r="I115" s="163"/>
      <c r="J115" s="157"/>
      <c r="K115" s="334">
        <v>40</v>
      </c>
      <c r="L115" s="344"/>
    </row>
    <row r="116" spans="1:12" ht="120" x14ac:dyDescent="0.25">
      <c r="A116" s="134" t="s">
        <v>985</v>
      </c>
      <c r="B116" s="157" t="s">
        <v>241</v>
      </c>
      <c r="C116" s="152" t="s">
        <v>986</v>
      </c>
      <c r="D116" s="152" t="s">
        <v>987</v>
      </c>
      <c r="E116" s="102" t="s">
        <v>988</v>
      </c>
      <c r="F116" s="155" t="s">
        <v>550</v>
      </c>
      <c r="G116" s="157" t="s">
        <v>989</v>
      </c>
      <c r="H116" s="161" t="s">
        <v>990</v>
      </c>
      <c r="I116" s="163"/>
      <c r="J116" s="157"/>
      <c r="K116" s="334">
        <v>40</v>
      </c>
      <c r="L116" s="344"/>
    </row>
    <row r="117" spans="1:12" ht="120" x14ac:dyDescent="0.25">
      <c r="A117" s="134" t="s">
        <v>991</v>
      </c>
      <c r="B117" s="157" t="s">
        <v>241</v>
      </c>
      <c r="C117" s="152" t="s">
        <v>992</v>
      </c>
      <c r="D117" s="152" t="s">
        <v>993</v>
      </c>
      <c r="E117" s="102" t="s">
        <v>994</v>
      </c>
      <c r="F117" s="155" t="s">
        <v>995</v>
      </c>
      <c r="G117" s="158" t="s">
        <v>996</v>
      </c>
      <c r="H117" s="161" t="s">
        <v>997</v>
      </c>
      <c r="I117" s="163"/>
      <c r="J117" s="157"/>
      <c r="K117" s="334">
        <v>40</v>
      </c>
      <c r="L117" s="344"/>
    </row>
    <row r="118" spans="1:12" x14ac:dyDescent="0.25">
      <c r="A118" s="57"/>
      <c r="C118" s="186"/>
      <c r="K118" s="86"/>
      <c r="L118" s="65"/>
    </row>
    <row r="119" spans="1:12" x14ac:dyDescent="0.25">
      <c r="A119" s="57"/>
      <c r="C119" s="186"/>
      <c r="K119" s="86"/>
      <c r="L119" s="65"/>
    </row>
  </sheetData>
  <mergeCells count="4">
    <mergeCell ref="A2:B9"/>
    <mergeCell ref="C2:J5"/>
    <mergeCell ref="K2:L9"/>
    <mergeCell ref="C6:J9"/>
  </mergeCells>
  <dataValidations count="2">
    <dataValidation type="list" allowBlank="1" showInputMessage="1" showErrorMessage="1" sqref="K107 K97:K105 K82:K84 K93:K95 K75:K76 K86:K89 K47:K55 K78 K64 K73 K68:K71 K35:K36 K15:K16 K18:K23 K40 K66 K25 K59:K62 K27:K31 K111:K117" xr:uid="{00000000-0002-0000-0500-000000000000}">
      <formula1>$O$3:$O$9</formula1>
    </dataValidation>
    <dataValidation type="list" allowBlank="1" showInputMessage="1" showErrorMessage="1" sqref="K41:K45" xr:uid="{00000000-0002-0000-0500-000001000000}">
      <formula1>$S$10:$S$16</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9"/>
  <sheetViews>
    <sheetView topLeftCell="A26" zoomScale="60" zoomScaleNormal="60" workbookViewId="0">
      <selection activeCell="L38" sqref="L38"/>
    </sheetView>
  </sheetViews>
  <sheetFormatPr baseColWidth="10" defaultRowHeight="15" x14ac:dyDescent="0.25"/>
  <cols>
    <col min="1" max="1" width="18.85546875" customWidth="1"/>
    <col min="2" max="2" width="15.140625" customWidth="1"/>
    <col min="3" max="3" width="24.5703125" customWidth="1"/>
    <col min="4" max="4" width="40.28515625" customWidth="1"/>
    <col min="5" max="5" width="45.85546875" customWidth="1"/>
    <col min="6" max="6" width="71.7109375" customWidth="1"/>
    <col min="7" max="7" width="26.5703125" customWidth="1"/>
    <col min="8" max="8" width="26.42578125" customWidth="1"/>
    <col min="9" max="9" width="17.140625" customWidth="1"/>
    <col min="10" max="10" width="15.7109375" customWidth="1"/>
    <col min="11" max="11" width="31.140625" customWidth="1"/>
    <col min="12" max="12" width="29.28515625" customWidth="1"/>
    <col min="13" max="13" width="11.5703125" customWidth="1"/>
  </cols>
  <sheetData>
    <row r="1" spans="1:13" ht="15.75" hidden="1" customHeight="1" thickBot="1" x14ac:dyDescent="0.3">
      <c r="A1" s="49"/>
      <c r="B1" s="296" t="s">
        <v>1248</v>
      </c>
      <c r="D1" s="186"/>
      <c r="E1" s="65"/>
      <c r="F1" s="65"/>
      <c r="G1" s="57"/>
      <c r="H1" s="57"/>
      <c r="K1" s="589" t="s">
        <v>1</v>
      </c>
      <c r="L1" s="589"/>
    </row>
    <row r="2" spans="1:13" ht="15.75" hidden="1" customHeight="1" thickBot="1" x14ac:dyDescent="0.3">
      <c r="A2" s="52"/>
      <c r="B2" s="53"/>
      <c r="D2" s="186"/>
      <c r="E2" s="65"/>
      <c r="F2" s="65"/>
      <c r="G2" s="57"/>
      <c r="H2" s="57"/>
      <c r="K2" s="589"/>
      <c r="L2" s="589"/>
    </row>
    <row r="3" spans="1:13" ht="15.75" hidden="1" customHeight="1" thickBot="1" x14ac:dyDescent="0.3">
      <c r="A3" s="52"/>
      <c r="B3" s="53" t="s">
        <v>1249</v>
      </c>
      <c r="D3" s="186"/>
      <c r="E3" s="65"/>
      <c r="F3" s="65"/>
      <c r="G3" s="57"/>
      <c r="H3" s="57"/>
      <c r="K3" s="589"/>
      <c r="L3" s="589"/>
    </row>
    <row r="4" spans="1:13" ht="15.75" hidden="1" customHeight="1" thickBot="1" x14ac:dyDescent="0.3">
      <c r="A4" s="52"/>
      <c r="B4" s="297">
        <v>0.4</v>
      </c>
      <c r="C4" t="s">
        <v>1250</v>
      </c>
      <c r="D4" s="186"/>
      <c r="E4" s="65"/>
      <c r="F4" s="65"/>
      <c r="G4" s="57"/>
      <c r="H4" s="57"/>
      <c r="K4" s="589"/>
      <c r="L4" s="589"/>
    </row>
    <row r="5" spans="1:13" ht="15.75" hidden="1" customHeight="1" thickBot="1" x14ac:dyDescent="0.3">
      <c r="A5" s="52"/>
      <c r="B5" s="297">
        <v>0.35</v>
      </c>
      <c r="C5" t="s">
        <v>1251</v>
      </c>
      <c r="D5" s="186"/>
      <c r="E5" s="65"/>
      <c r="F5" s="65"/>
      <c r="G5" s="57"/>
      <c r="H5" s="57"/>
      <c r="K5" s="589"/>
      <c r="L5" s="589"/>
    </row>
    <row r="6" spans="1:13" x14ac:dyDescent="0.25">
      <c r="A6" s="467" t="s">
        <v>1</v>
      </c>
      <c r="B6" s="557"/>
      <c r="C6" s="560" t="s">
        <v>249</v>
      </c>
      <c r="D6" s="475"/>
      <c r="E6" s="475"/>
      <c r="F6" s="475"/>
      <c r="G6" s="475"/>
      <c r="H6" s="475"/>
      <c r="I6" s="475"/>
      <c r="J6" s="561"/>
      <c r="K6" s="589"/>
      <c r="L6" s="589"/>
    </row>
    <row r="7" spans="1:13" x14ac:dyDescent="0.25">
      <c r="A7" s="469"/>
      <c r="B7" s="558"/>
      <c r="C7" s="562"/>
      <c r="D7" s="477"/>
      <c r="E7" s="477"/>
      <c r="F7" s="477"/>
      <c r="G7" s="477"/>
      <c r="H7" s="477"/>
      <c r="I7" s="477"/>
      <c r="J7" s="563"/>
      <c r="K7" s="589"/>
      <c r="L7" s="589"/>
      <c r="M7" s="285" t="s">
        <v>499</v>
      </c>
    </row>
    <row r="8" spans="1:13" x14ac:dyDescent="0.25">
      <c r="A8" s="469"/>
      <c r="B8" s="558"/>
      <c r="C8" s="562"/>
      <c r="D8" s="477"/>
      <c r="E8" s="477"/>
      <c r="F8" s="477"/>
      <c r="G8" s="477"/>
      <c r="H8" s="477"/>
      <c r="I8" s="477"/>
      <c r="J8" s="563"/>
      <c r="K8" s="589"/>
      <c r="L8" s="589"/>
      <c r="M8" s="285">
        <v>0</v>
      </c>
    </row>
    <row r="9" spans="1:13" ht="15.75" thickBot="1" x14ac:dyDescent="0.3">
      <c r="A9" s="469"/>
      <c r="B9" s="558"/>
      <c r="C9" s="564"/>
      <c r="D9" s="565"/>
      <c r="E9" s="565"/>
      <c r="F9" s="565"/>
      <c r="G9" s="565"/>
      <c r="H9" s="565"/>
      <c r="I9" s="565"/>
      <c r="J9" s="566"/>
      <c r="K9" s="589"/>
      <c r="L9" s="589"/>
      <c r="M9" s="285">
        <v>20</v>
      </c>
    </row>
    <row r="10" spans="1:13" x14ac:dyDescent="0.25">
      <c r="A10" s="469"/>
      <c r="B10" s="558"/>
      <c r="C10" s="593" t="str">
        <f>PORTADA!D10</f>
        <v>INSTITUTO NACIONALPENITENCIARIO Y CARCELARIO INPEC</v>
      </c>
      <c r="D10" s="594"/>
      <c r="E10" s="594"/>
      <c r="F10" s="594"/>
      <c r="G10" s="594"/>
      <c r="H10" s="594"/>
      <c r="I10" s="594"/>
      <c r="J10" s="595"/>
      <c r="K10" s="589"/>
      <c r="L10" s="589"/>
      <c r="M10" s="285">
        <v>40</v>
      </c>
    </row>
    <row r="11" spans="1:13" x14ac:dyDescent="0.25">
      <c r="A11" s="469"/>
      <c r="B11" s="558"/>
      <c r="C11" s="596"/>
      <c r="D11" s="531"/>
      <c r="E11" s="531"/>
      <c r="F11" s="531"/>
      <c r="G11" s="531"/>
      <c r="H11" s="531"/>
      <c r="I11" s="531"/>
      <c r="J11" s="597"/>
      <c r="K11" s="589"/>
      <c r="L11" s="589"/>
      <c r="M11" s="285">
        <v>60</v>
      </c>
    </row>
    <row r="12" spans="1:13" x14ac:dyDescent="0.25">
      <c r="A12" s="469"/>
      <c r="B12" s="558"/>
      <c r="C12" s="596"/>
      <c r="D12" s="531"/>
      <c r="E12" s="531"/>
      <c r="F12" s="531"/>
      <c r="G12" s="531"/>
      <c r="H12" s="531"/>
      <c r="I12" s="531"/>
      <c r="J12" s="597"/>
      <c r="K12" s="589"/>
      <c r="L12" s="589"/>
      <c r="M12" s="285">
        <v>80</v>
      </c>
    </row>
    <row r="13" spans="1:13" x14ac:dyDescent="0.25">
      <c r="A13" s="469"/>
      <c r="B13" s="558"/>
      <c r="C13" s="596"/>
      <c r="D13" s="531"/>
      <c r="E13" s="531"/>
      <c r="F13" s="531"/>
      <c r="G13" s="531"/>
      <c r="H13" s="531"/>
      <c r="I13" s="531"/>
      <c r="J13" s="597"/>
      <c r="K13" s="589"/>
      <c r="L13" s="589"/>
      <c r="M13" s="315">
        <v>100</v>
      </c>
    </row>
    <row r="14" spans="1:13" ht="15.75" thickBot="1" x14ac:dyDescent="0.3">
      <c r="A14" s="472"/>
      <c r="B14" s="559"/>
      <c r="C14" s="598"/>
      <c r="D14" s="533"/>
      <c r="E14" s="533"/>
      <c r="F14" s="533"/>
      <c r="G14" s="533"/>
      <c r="H14" s="533"/>
      <c r="I14" s="533"/>
      <c r="J14" s="599"/>
      <c r="K14" s="590"/>
      <c r="L14" s="590"/>
    </row>
    <row r="15" spans="1:13" x14ac:dyDescent="0.25">
      <c r="D15" s="186"/>
      <c r="E15" s="65"/>
      <c r="F15" s="65"/>
      <c r="G15" s="57"/>
      <c r="H15" s="57"/>
      <c r="K15" s="57"/>
    </row>
    <row r="16" spans="1:13" ht="42" x14ac:dyDescent="0.25">
      <c r="A16" s="187" t="s">
        <v>38</v>
      </c>
      <c r="B16" s="187" t="s">
        <v>998</v>
      </c>
      <c r="C16" s="187" t="s">
        <v>251</v>
      </c>
      <c r="D16" s="188" t="s">
        <v>252</v>
      </c>
      <c r="E16" s="188" t="s">
        <v>253</v>
      </c>
      <c r="F16" s="188" t="s">
        <v>257</v>
      </c>
      <c r="G16" s="187" t="s">
        <v>256</v>
      </c>
      <c r="H16" s="187" t="s">
        <v>255</v>
      </c>
      <c r="I16" s="187" t="s">
        <v>258</v>
      </c>
      <c r="J16" s="187" t="s">
        <v>259</v>
      </c>
      <c r="K16" s="349" t="s">
        <v>999</v>
      </c>
      <c r="L16" s="187" t="s">
        <v>261</v>
      </c>
    </row>
    <row r="17" spans="1:13" ht="255" x14ac:dyDescent="0.25">
      <c r="A17" s="600" t="s">
        <v>1000</v>
      </c>
      <c r="B17" s="189" t="s">
        <v>1001</v>
      </c>
      <c r="C17" s="190" t="s">
        <v>1002</v>
      </c>
      <c r="D17" s="191" t="s">
        <v>225</v>
      </c>
      <c r="E17" s="130" t="s">
        <v>1003</v>
      </c>
      <c r="F17" s="130" t="s">
        <v>1004</v>
      </c>
      <c r="G17" s="205"/>
      <c r="H17" s="205" t="s">
        <v>278</v>
      </c>
      <c r="I17" s="130"/>
      <c r="J17" s="130"/>
      <c r="K17" s="374">
        <v>100</v>
      </c>
      <c r="L17" s="130"/>
      <c r="M17" s="58"/>
    </row>
    <row r="18" spans="1:13" ht="409.5" customHeight="1" x14ac:dyDescent="0.25">
      <c r="A18" s="601"/>
      <c r="B18" s="591" t="s">
        <v>1005</v>
      </c>
      <c r="C18" s="602"/>
      <c r="D18" s="584" t="s">
        <v>1006</v>
      </c>
      <c r="E18" s="584" t="str">
        <f>ADMINISTRATIVAS!E14</f>
        <v>Se debe definir un conjunto de políticas para la seguridad de la información aprobada por la dirección, publicada y comunicada a los empleados y a la partes externas pertinentes</v>
      </c>
      <c r="F18" s="584" t="str">
        <f>ADMINISTRATIVAS!I14</f>
        <v>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Para la calificación tenga en cuenta que: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v>
      </c>
      <c r="G18" s="584"/>
      <c r="H18" s="584" t="s">
        <v>278</v>
      </c>
      <c r="I18" s="584"/>
      <c r="J18" s="584"/>
      <c r="K18" s="374">
        <v>100</v>
      </c>
      <c r="L18" s="104"/>
      <c r="M18" s="58"/>
    </row>
    <row r="19" spans="1:13" ht="183.75" customHeight="1" x14ac:dyDescent="0.25">
      <c r="A19" s="601"/>
      <c r="B19" s="592"/>
      <c r="C19" s="585"/>
      <c r="D19" s="585"/>
      <c r="E19" s="585"/>
      <c r="F19" s="585"/>
      <c r="G19" s="585"/>
      <c r="H19" s="585"/>
      <c r="I19" s="585"/>
      <c r="J19" s="585"/>
      <c r="K19" s="374">
        <v>100</v>
      </c>
      <c r="L19" s="104"/>
      <c r="M19" s="58"/>
    </row>
    <row r="20" spans="1:13" ht="120" x14ac:dyDescent="0.25">
      <c r="A20" s="600"/>
      <c r="B20" s="195" t="s">
        <v>1007</v>
      </c>
      <c r="C20" s="190" t="s">
        <v>247</v>
      </c>
      <c r="D20" s="191" t="s">
        <v>248</v>
      </c>
      <c r="E20" s="191" t="s">
        <v>1008</v>
      </c>
      <c r="F20" s="191" t="s">
        <v>1009</v>
      </c>
      <c r="G20" s="192"/>
      <c r="H20" s="192" t="s">
        <v>278</v>
      </c>
      <c r="I20" s="191"/>
      <c r="J20" s="191"/>
      <c r="K20" s="350">
        <v>80</v>
      </c>
      <c r="L20" s="191"/>
      <c r="M20" s="58"/>
    </row>
    <row r="21" spans="1:13" ht="377.25" customHeight="1" x14ac:dyDescent="0.25">
      <c r="A21" s="600"/>
      <c r="B21" s="196" t="s">
        <v>1010</v>
      </c>
      <c r="C21" s="196" t="s">
        <v>1002</v>
      </c>
      <c r="D21" s="104" t="str">
        <f>ADMINISTRATIVAS!D19</f>
        <v>Roles y responsabilidades para la seguridad de la información</v>
      </c>
      <c r="E21" s="104" t="str">
        <f>ADMINISTRATIVAS!E19</f>
        <v>Se deben definir y asignar todas las responsabilidades de la seguridad de la información</v>
      </c>
      <c r="F21" s="104" t="s">
        <v>1011</v>
      </c>
      <c r="G21" s="62"/>
      <c r="H21" s="62" t="s">
        <v>278</v>
      </c>
      <c r="I21" s="104"/>
      <c r="J21" s="104"/>
      <c r="K21" s="194">
        <v>80</v>
      </c>
      <c r="L21" s="104"/>
      <c r="M21" s="58"/>
    </row>
    <row r="22" spans="1:13" ht="255" x14ac:dyDescent="0.25">
      <c r="A22" s="600"/>
      <c r="B22" s="104" t="s">
        <v>1012</v>
      </c>
      <c r="C22" s="196" t="s">
        <v>1002</v>
      </c>
      <c r="D22" s="104" t="str">
        <f>ADMINISTRATIVAS!D41</f>
        <v>Inventario de activos</v>
      </c>
      <c r="E22" s="104" t="str">
        <f>ADMINISTRATIVAS!E41</f>
        <v>Se deben identificar los activos asociados con la información y las instalaciones de procesamiento de información, y se debe elaborar y mantener un inventario de estos activos.</v>
      </c>
      <c r="F22" s="104" t="str">
        <f>ADMINISTRATIVAS!I41</f>
        <v>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v>
      </c>
      <c r="G22" s="62"/>
      <c r="H22" s="62" t="s">
        <v>278</v>
      </c>
      <c r="I22" s="104"/>
      <c r="J22" s="104"/>
      <c r="K22" s="194">
        <v>80</v>
      </c>
      <c r="L22" s="104"/>
      <c r="M22" s="58"/>
    </row>
    <row r="23" spans="1:13" ht="330" x14ac:dyDescent="0.25">
      <c r="A23" s="600"/>
      <c r="B23" s="191" t="s">
        <v>1013</v>
      </c>
      <c r="C23" s="190" t="s">
        <v>1002</v>
      </c>
      <c r="D23" s="191" t="s">
        <v>226</v>
      </c>
      <c r="E23" s="191" t="s">
        <v>1014</v>
      </c>
      <c r="F23" s="191" t="s">
        <v>1015</v>
      </c>
      <c r="G23" s="192" t="s">
        <v>1016</v>
      </c>
      <c r="H23" s="192" t="s">
        <v>278</v>
      </c>
      <c r="I23" s="191"/>
      <c r="J23" s="190"/>
      <c r="K23" s="350">
        <v>100</v>
      </c>
      <c r="L23" s="190"/>
      <c r="M23" s="58"/>
    </row>
    <row r="24" spans="1:13" ht="270" x14ac:dyDescent="0.25">
      <c r="A24" s="600"/>
      <c r="B24" s="190" t="s">
        <v>1017</v>
      </c>
      <c r="C24" s="190" t="s">
        <v>1002</v>
      </c>
      <c r="D24" s="191" t="s">
        <v>227</v>
      </c>
      <c r="E24" s="191" t="s">
        <v>1018</v>
      </c>
      <c r="F24" s="191" t="s">
        <v>1019</v>
      </c>
      <c r="G24" s="192" t="s">
        <v>1020</v>
      </c>
      <c r="H24" s="192" t="s">
        <v>1021</v>
      </c>
      <c r="I24" s="191"/>
      <c r="J24" s="190"/>
      <c r="K24" s="350">
        <v>80</v>
      </c>
      <c r="L24" s="190"/>
      <c r="M24" s="58"/>
    </row>
    <row r="25" spans="1:13" ht="409.5" x14ac:dyDescent="0.25">
      <c r="A25" s="600"/>
      <c r="B25" s="190" t="s">
        <v>1022</v>
      </c>
      <c r="C25" s="190" t="s">
        <v>1002</v>
      </c>
      <c r="D25" s="191" t="str">
        <f>ADMINISTRATIVAS!D34</f>
        <v>Toma de conciencia, educación y formación en la seguridad de la información</v>
      </c>
      <c r="E25" s="191" t="str">
        <f>ADMINISTRATIVAS!E34</f>
        <v>Todos los empleados de la Entidad, y en donde sea pertinente, los contratistas, deben recibir la educación y la formación en toma de conciencia apropiada, y actualizaciones regulares sobre las políticas y procedimientos pertinentes para su cargo.</v>
      </c>
      <c r="F25" s="191" t="str">
        <f>ADMINISTRATIVAS!I34</f>
        <v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Para la calificación tenga en cuenta que:
Si Los funcionarios de la Entidad no tienen conciencia de la seguridad y privacidad de la información.
Diseñar programas para los conciencia y comunicación, de las políticas de seguridad y privacidad de la información, están en 20.
Si se observa en los funcionarios una conciencia de seguridad y privacidad de la información y los planes de toma de conciencia y comunicación, de las políticas de seguridad y privacidad de la información, deben estar aprobados y documentados, por la alta Dirección, están en 40.
Si se han ejecutado los planes de toma de conciencia, comunicación y divulgación, de las políticas de
seguridad y privacidad de la información, aprobados por la alta Dirección, están en 60.
</v>
      </c>
      <c r="G25" s="192"/>
      <c r="H25" s="192" t="s">
        <v>278</v>
      </c>
      <c r="I25" s="191"/>
      <c r="J25" s="191"/>
      <c r="K25" s="350">
        <v>80</v>
      </c>
      <c r="L25" s="191"/>
      <c r="M25" s="58"/>
    </row>
    <row r="26" spans="1:13" ht="26.25" x14ac:dyDescent="0.25">
      <c r="A26" s="197" t="s">
        <v>1023</v>
      </c>
      <c r="B26" s="198"/>
      <c r="C26" s="198"/>
      <c r="D26" s="199"/>
      <c r="E26" s="199"/>
      <c r="F26" s="199"/>
      <c r="G26" s="200"/>
      <c r="H26" s="200"/>
      <c r="I26" s="198"/>
      <c r="J26" s="198"/>
      <c r="K26" s="351">
        <f>AVERAGE(K17:K25)</f>
        <v>88.888888888888886</v>
      </c>
      <c r="L26" s="201">
        <f>((K26*40)/100)</f>
        <v>35.555555555555557</v>
      </c>
      <c r="M26" s="58"/>
    </row>
    <row r="27" spans="1:13" ht="45" x14ac:dyDescent="0.25">
      <c r="A27" s="582" t="s">
        <v>1024</v>
      </c>
      <c r="B27" s="190" t="s">
        <v>1025</v>
      </c>
      <c r="C27" s="190" t="s">
        <v>1002</v>
      </c>
      <c r="D27" s="191" t="s">
        <v>229</v>
      </c>
      <c r="E27" s="191" t="s">
        <v>1026</v>
      </c>
      <c r="F27" s="191" t="s">
        <v>1027</v>
      </c>
      <c r="G27" s="192"/>
      <c r="H27" s="192" t="s">
        <v>1028</v>
      </c>
      <c r="I27" s="190"/>
      <c r="J27" s="190"/>
      <c r="K27" s="350">
        <v>60</v>
      </c>
      <c r="L27" s="190"/>
      <c r="M27" s="58"/>
    </row>
    <row r="28" spans="1:13" ht="30" x14ac:dyDescent="0.25">
      <c r="A28" s="583"/>
      <c r="B28" s="202" t="s">
        <v>1029</v>
      </c>
      <c r="C28" s="196" t="s">
        <v>499</v>
      </c>
      <c r="D28" s="136" t="s">
        <v>1030</v>
      </c>
      <c r="E28" s="136" t="s">
        <v>1031</v>
      </c>
      <c r="F28" s="136" t="s">
        <v>82</v>
      </c>
      <c r="G28" s="203"/>
      <c r="H28" s="203" t="s">
        <v>1028</v>
      </c>
      <c r="I28" s="136"/>
      <c r="J28" s="136" t="s">
        <v>82</v>
      </c>
      <c r="K28" s="298">
        <f>[1]PORTADA!E33</f>
        <v>0</v>
      </c>
      <c r="L28" s="136" t="s">
        <v>82</v>
      </c>
      <c r="M28" s="58"/>
    </row>
    <row r="29" spans="1:13" ht="97.9" customHeight="1" x14ac:dyDescent="0.25">
      <c r="A29" s="583"/>
      <c r="B29" s="190" t="s">
        <v>1032</v>
      </c>
      <c r="C29" s="190" t="s">
        <v>1002</v>
      </c>
      <c r="D29" s="191" t="s">
        <v>230</v>
      </c>
      <c r="E29" s="191" t="s">
        <v>1033</v>
      </c>
      <c r="F29" s="191" t="s">
        <v>1034</v>
      </c>
      <c r="G29" s="192"/>
      <c r="H29" s="192" t="s">
        <v>1028</v>
      </c>
      <c r="I29" s="190"/>
      <c r="J29" s="190"/>
      <c r="K29" s="350">
        <v>80</v>
      </c>
      <c r="L29" s="190"/>
      <c r="M29" s="58"/>
    </row>
    <row r="30" spans="1:13" ht="30" x14ac:dyDescent="0.25">
      <c r="A30" s="583"/>
      <c r="B30" s="190" t="s">
        <v>1035</v>
      </c>
      <c r="C30" s="190" t="s">
        <v>1002</v>
      </c>
      <c r="D30" s="191" t="s">
        <v>231</v>
      </c>
      <c r="E30" s="191" t="s">
        <v>1037</v>
      </c>
      <c r="F30" s="191" t="s">
        <v>1038</v>
      </c>
      <c r="G30" s="192"/>
      <c r="H30" s="192" t="s">
        <v>1028</v>
      </c>
      <c r="I30" s="190"/>
      <c r="J30" s="190"/>
      <c r="K30" s="350">
        <v>80</v>
      </c>
      <c r="L30" s="190"/>
      <c r="M30" s="58"/>
    </row>
    <row r="31" spans="1:13" ht="26.25" x14ac:dyDescent="0.25">
      <c r="A31" s="197" t="s">
        <v>1023</v>
      </c>
      <c r="B31" s="198"/>
      <c r="C31" s="198"/>
      <c r="D31" s="199"/>
      <c r="E31" s="199"/>
      <c r="F31" s="199"/>
      <c r="G31" s="200"/>
      <c r="H31" s="200"/>
      <c r="I31" s="198"/>
      <c r="J31" s="198"/>
      <c r="K31" s="352">
        <f>AVERAGE(K27:K30)</f>
        <v>55</v>
      </c>
      <c r="L31" s="201">
        <f>((K31*20)/100)</f>
        <v>11</v>
      </c>
      <c r="M31" s="58"/>
    </row>
    <row r="32" spans="1:13" ht="60" x14ac:dyDescent="0.25">
      <c r="A32" s="586" t="s">
        <v>1039</v>
      </c>
      <c r="B32" s="190" t="s">
        <v>1040</v>
      </c>
      <c r="C32" s="190" t="s">
        <v>1002</v>
      </c>
      <c r="D32" s="191" t="s">
        <v>232</v>
      </c>
      <c r="E32" s="191" t="s">
        <v>1041</v>
      </c>
      <c r="F32" s="191" t="s">
        <v>148</v>
      </c>
      <c r="G32" s="192"/>
      <c r="H32" s="192" t="s">
        <v>1042</v>
      </c>
      <c r="I32" s="190"/>
      <c r="J32" s="190"/>
      <c r="K32" s="350">
        <v>60</v>
      </c>
      <c r="L32" s="190"/>
      <c r="M32" s="58"/>
    </row>
    <row r="33" spans="1:13" ht="30" x14ac:dyDescent="0.25">
      <c r="A33" s="586"/>
      <c r="B33" s="190" t="s">
        <v>1043</v>
      </c>
      <c r="C33" s="190" t="s">
        <v>1044</v>
      </c>
      <c r="D33" s="191" t="s">
        <v>1045</v>
      </c>
      <c r="E33" s="191" t="s">
        <v>1046</v>
      </c>
      <c r="F33" s="191" t="s">
        <v>149</v>
      </c>
      <c r="G33" s="192"/>
      <c r="H33" s="192" t="s">
        <v>1042</v>
      </c>
      <c r="I33" s="191"/>
      <c r="J33" s="191"/>
      <c r="K33" s="350">
        <v>20</v>
      </c>
      <c r="L33" s="191"/>
      <c r="M33" s="58"/>
    </row>
    <row r="34" spans="1:13" ht="45" x14ac:dyDescent="0.25">
      <c r="A34" s="586"/>
      <c r="B34" s="190" t="s">
        <v>1047</v>
      </c>
      <c r="C34" s="190" t="s">
        <v>1002</v>
      </c>
      <c r="D34" s="191" t="s">
        <v>233</v>
      </c>
      <c r="E34" s="191" t="s">
        <v>1048</v>
      </c>
      <c r="F34" s="191" t="s">
        <v>150</v>
      </c>
      <c r="G34" s="192"/>
      <c r="H34" s="192" t="s">
        <v>1042</v>
      </c>
      <c r="I34" s="190"/>
      <c r="J34" s="190"/>
      <c r="K34" s="350">
        <v>60</v>
      </c>
      <c r="L34" s="190"/>
      <c r="M34" s="58"/>
    </row>
    <row r="35" spans="1:13" ht="26.25" x14ac:dyDescent="0.25">
      <c r="A35" s="197" t="s">
        <v>1023</v>
      </c>
      <c r="B35" s="198"/>
      <c r="C35" s="198"/>
      <c r="D35" s="199"/>
      <c r="E35" s="199"/>
      <c r="F35" s="199"/>
      <c r="G35" s="200"/>
      <c r="H35" s="200"/>
      <c r="I35" s="198"/>
      <c r="J35" s="198"/>
      <c r="K35" s="352">
        <f>AVERAGE(K32:K34)</f>
        <v>46.666666666666664</v>
      </c>
      <c r="L35" s="201">
        <f>((K35*20)/100)</f>
        <v>9.3333333333333321</v>
      </c>
      <c r="M35" s="58"/>
    </row>
    <row r="36" spans="1:13" ht="30" x14ac:dyDescent="0.25">
      <c r="A36" s="587" t="s">
        <v>1049</v>
      </c>
      <c r="B36" s="204" t="s">
        <v>1050</v>
      </c>
      <c r="C36" s="204" t="s">
        <v>1002</v>
      </c>
      <c r="D36" s="130" t="s">
        <v>232</v>
      </c>
      <c r="E36" s="130" t="s">
        <v>1051</v>
      </c>
      <c r="F36" s="130" t="s">
        <v>1052</v>
      </c>
      <c r="G36" s="205"/>
      <c r="H36" s="205" t="s">
        <v>1053</v>
      </c>
      <c r="I36" s="130"/>
      <c r="J36" s="130"/>
      <c r="K36" s="350">
        <v>60</v>
      </c>
      <c r="L36" s="130"/>
      <c r="M36" s="58"/>
    </row>
    <row r="37" spans="1:13" ht="120" x14ac:dyDescent="0.25">
      <c r="A37" s="588"/>
      <c r="B37" s="204" t="s">
        <v>1054</v>
      </c>
      <c r="C37" s="204" t="s">
        <v>1044</v>
      </c>
      <c r="D37" s="130" t="s">
        <v>1045</v>
      </c>
      <c r="E37" s="130" t="s">
        <v>1055</v>
      </c>
      <c r="F37" s="130" t="s">
        <v>1056</v>
      </c>
      <c r="G37" s="205"/>
      <c r="H37" s="205" t="s">
        <v>1053</v>
      </c>
      <c r="I37" s="130"/>
      <c r="J37" s="104"/>
      <c r="K37" s="350">
        <v>60</v>
      </c>
      <c r="L37" s="130">
        <f>ADMINISTRATIVAS!M70</f>
        <v>0</v>
      </c>
      <c r="M37" s="58"/>
    </row>
    <row r="38" spans="1:13" ht="26.25" x14ac:dyDescent="0.25">
      <c r="A38" s="197" t="s">
        <v>1023</v>
      </c>
      <c r="B38" s="198"/>
      <c r="C38" s="198"/>
      <c r="D38" s="199"/>
      <c r="E38" s="199"/>
      <c r="F38" s="199"/>
      <c r="G38" s="200"/>
      <c r="H38" s="200"/>
      <c r="I38" s="198"/>
      <c r="J38" s="198"/>
      <c r="K38" s="352">
        <f>AVERAGE(K36:K37)</f>
        <v>60</v>
      </c>
      <c r="L38" s="201">
        <f>((K38*20)/100)</f>
        <v>12</v>
      </c>
    </row>
    <row r="39" spans="1:13" x14ac:dyDescent="0.25">
      <c r="D39" s="186"/>
      <c r="E39" s="65"/>
      <c r="F39" s="65"/>
      <c r="G39" s="57"/>
      <c r="H39" s="57"/>
      <c r="K39" s="57"/>
    </row>
  </sheetData>
  <mergeCells count="17">
    <mergeCell ref="K1:L14"/>
    <mergeCell ref="B18:B19"/>
    <mergeCell ref="D18:D19"/>
    <mergeCell ref="E18:E19"/>
    <mergeCell ref="F18:F19"/>
    <mergeCell ref="G18:G19"/>
    <mergeCell ref="H18:H19"/>
    <mergeCell ref="A6:B14"/>
    <mergeCell ref="C6:J9"/>
    <mergeCell ref="C10:J14"/>
    <mergeCell ref="A17:A25"/>
    <mergeCell ref="C18:C19"/>
    <mergeCell ref="A27:A30"/>
    <mergeCell ref="I18:I19"/>
    <mergeCell ref="J18:J19"/>
    <mergeCell ref="A32:A34"/>
    <mergeCell ref="A36:A37"/>
  </mergeCells>
  <dataValidations count="1">
    <dataValidation type="list" allowBlank="1" showInputMessage="1" showErrorMessage="1" sqref="K27 K23:K25 K32:K34 K17:K20 K29:K30 K36:K37" xr:uid="{00000000-0002-0000-0600-000000000000}">
      <formula1>$N$8:$N$13</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01"/>
  <sheetViews>
    <sheetView topLeftCell="A97" workbookViewId="0">
      <selection activeCell="A116" sqref="A116"/>
    </sheetView>
  </sheetViews>
  <sheetFormatPr baseColWidth="10" defaultRowHeight="15" x14ac:dyDescent="0.25"/>
  <cols>
    <col min="1" max="1" width="16.85546875" customWidth="1"/>
    <col min="2" max="2" width="16.28515625" customWidth="1"/>
    <col min="3" max="3" width="14.5703125" style="57" customWidth="1"/>
    <col min="4" max="4" width="18.28515625" style="57" customWidth="1"/>
    <col min="5" max="5" width="50" style="57" customWidth="1"/>
    <col min="6" max="6" width="19.140625" style="57" customWidth="1"/>
    <col min="7" max="7" width="16.28515625" customWidth="1"/>
    <col min="8" max="8" width="13.5703125" style="57" bestFit="1" customWidth="1"/>
    <col min="9" max="9" width="0" style="57" hidden="1" customWidth="1"/>
  </cols>
  <sheetData>
    <row r="1" spans="1:9" x14ac:dyDescent="0.25">
      <c r="A1" s="467" t="s">
        <v>1</v>
      </c>
      <c r="B1" s="557"/>
      <c r="C1" s="560" t="s">
        <v>1188</v>
      </c>
      <c r="D1" s="475"/>
      <c r="E1" s="475"/>
      <c r="F1" s="561"/>
      <c r="G1" s="467" t="s">
        <v>1</v>
      </c>
      <c r="H1" s="557"/>
    </row>
    <row r="2" spans="1:9" x14ac:dyDescent="0.25">
      <c r="A2" s="469"/>
      <c r="B2" s="558"/>
      <c r="C2" s="562"/>
      <c r="D2" s="477"/>
      <c r="E2" s="477"/>
      <c r="F2" s="563"/>
      <c r="G2" s="469"/>
      <c r="H2" s="558"/>
      <c r="I2" s="57" t="s">
        <v>499</v>
      </c>
    </row>
    <row r="3" spans="1:9" x14ac:dyDescent="0.25">
      <c r="A3" s="469"/>
      <c r="B3" s="558"/>
      <c r="C3" s="562"/>
      <c r="D3" s="477"/>
      <c r="E3" s="477"/>
      <c r="F3" s="563"/>
      <c r="G3" s="469"/>
      <c r="H3" s="558"/>
      <c r="I3" s="57">
        <v>0</v>
      </c>
    </row>
    <row r="4" spans="1:9" ht="15.75" thickBot="1" x14ac:dyDescent="0.3">
      <c r="A4" s="469"/>
      <c r="B4" s="558"/>
      <c r="C4" s="564"/>
      <c r="D4" s="565"/>
      <c r="E4" s="565"/>
      <c r="F4" s="566"/>
      <c r="G4" s="469"/>
      <c r="H4" s="558"/>
      <c r="I4" s="57">
        <v>20</v>
      </c>
    </row>
    <row r="5" spans="1:9" x14ac:dyDescent="0.25">
      <c r="A5" s="469"/>
      <c r="B5" s="558"/>
      <c r="C5" s="593" t="str">
        <f>PORTADA!D10</f>
        <v>INSTITUTO NACIONALPENITENCIARIO Y CARCELARIO INPEC</v>
      </c>
      <c r="D5" s="594"/>
      <c r="E5" s="594"/>
      <c r="F5" s="595"/>
      <c r="G5" s="469"/>
      <c r="H5" s="558"/>
      <c r="I5" s="57">
        <v>40</v>
      </c>
    </row>
    <row r="6" spans="1:9" x14ac:dyDescent="0.25">
      <c r="A6" s="469"/>
      <c r="B6" s="558"/>
      <c r="C6" s="596"/>
      <c r="D6" s="531"/>
      <c r="E6" s="531"/>
      <c r="F6" s="597"/>
      <c r="G6" s="469"/>
      <c r="H6" s="558"/>
      <c r="I6" s="57">
        <v>60</v>
      </c>
    </row>
    <row r="7" spans="1:9" x14ac:dyDescent="0.25">
      <c r="A7" s="469"/>
      <c r="B7" s="558"/>
      <c r="C7" s="596"/>
      <c r="D7" s="531"/>
      <c r="E7" s="531"/>
      <c r="F7" s="597"/>
      <c r="G7" s="469"/>
      <c r="H7" s="558"/>
      <c r="I7" s="57">
        <v>80</v>
      </c>
    </row>
    <row r="8" spans="1:9" x14ac:dyDescent="0.25">
      <c r="A8" s="469"/>
      <c r="B8" s="558"/>
      <c r="C8" s="596"/>
      <c r="D8" s="531"/>
      <c r="E8" s="531"/>
      <c r="F8" s="597"/>
      <c r="G8" s="469"/>
      <c r="H8" s="558"/>
      <c r="I8" s="57">
        <v>100</v>
      </c>
    </row>
    <row r="9" spans="1:9" ht="15.75" thickBot="1" x14ac:dyDescent="0.3">
      <c r="A9" s="472"/>
      <c r="B9" s="559"/>
      <c r="C9" s="598"/>
      <c r="D9" s="533"/>
      <c r="E9" s="533"/>
      <c r="F9" s="599"/>
      <c r="G9" s="472"/>
      <c r="H9" s="559"/>
    </row>
    <row r="11" spans="1:9" ht="15.75" thickBot="1" x14ac:dyDescent="0.3"/>
    <row r="12" spans="1:9" ht="45" x14ac:dyDescent="0.25">
      <c r="A12" s="252" t="s">
        <v>1121</v>
      </c>
      <c r="B12" s="253" t="s">
        <v>1122</v>
      </c>
      <c r="C12" s="253" t="s">
        <v>1123</v>
      </c>
      <c r="D12" s="254" t="s">
        <v>251</v>
      </c>
      <c r="E12" s="254" t="s">
        <v>1057</v>
      </c>
      <c r="F12" s="254" t="s">
        <v>1058</v>
      </c>
      <c r="G12" s="353" t="s">
        <v>1124</v>
      </c>
      <c r="H12" s="303" t="s">
        <v>1260</v>
      </c>
    </row>
    <row r="13" spans="1:9" ht="165" x14ac:dyDescent="0.25">
      <c r="A13" s="255" t="s">
        <v>66</v>
      </c>
      <c r="B13" s="192" t="s">
        <v>1125</v>
      </c>
      <c r="C13" s="193" t="s">
        <v>499</v>
      </c>
      <c r="D13" s="193" t="s">
        <v>192</v>
      </c>
      <c r="E13" s="192" t="s">
        <v>1265</v>
      </c>
      <c r="F13" s="193" t="s">
        <v>499</v>
      </c>
      <c r="G13" s="354">
        <v>100</v>
      </c>
      <c r="H13" s="255" t="s">
        <v>66</v>
      </c>
    </row>
    <row r="14" spans="1:9" ht="30" x14ac:dyDescent="0.25">
      <c r="A14" s="255" t="s">
        <v>66</v>
      </c>
      <c r="B14" s="193" t="s">
        <v>1126</v>
      </c>
      <c r="C14" s="193" t="s">
        <v>499</v>
      </c>
      <c r="D14" s="193" t="s">
        <v>192</v>
      </c>
      <c r="E14" s="192" t="s">
        <v>1127</v>
      </c>
      <c r="F14" s="193" t="s">
        <v>499</v>
      </c>
      <c r="G14" s="375">
        <v>80</v>
      </c>
      <c r="H14" s="255" t="s">
        <v>66</v>
      </c>
    </row>
    <row r="15" spans="1:9" ht="45" x14ac:dyDescent="0.25">
      <c r="A15" s="255" t="s">
        <v>67</v>
      </c>
      <c r="B15" s="193" t="s">
        <v>1128</v>
      </c>
      <c r="C15" s="193" t="s">
        <v>499</v>
      </c>
      <c r="D15" s="193" t="s">
        <v>192</v>
      </c>
      <c r="E15" s="192" t="s">
        <v>236</v>
      </c>
      <c r="F15" s="193" t="s">
        <v>499</v>
      </c>
      <c r="G15" s="354">
        <v>100</v>
      </c>
      <c r="H15" s="255" t="s">
        <v>67</v>
      </c>
    </row>
    <row r="16" spans="1:9" ht="75.75" customHeight="1" x14ac:dyDescent="0.25">
      <c r="A16" s="255" t="s">
        <v>67</v>
      </c>
      <c r="B16" s="193" t="s">
        <v>1129</v>
      </c>
      <c r="C16" s="193" t="s">
        <v>499</v>
      </c>
      <c r="D16" s="193" t="s">
        <v>192</v>
      </c>
      <c r="E16" s="193" t="s">
        <v>238</v>
      </c>
      <c r="F16" s="193" t="s">
        <v>499</v>
      </c>
      <c r="G16" s="375">
        <v>80</v>
      </c>
      <c r="H16" s="255" t="s">
        <v>67</v>
      </c>
    </row>
    <row r="17" spans="1:8" ht="165" x14ac:dyDescent="0.25">
      <c r="A17" s="255" t="s">
        <v>70</v>
      </c>
      <c r="B17" s="193" t="s">
        <v>1130</v>
      </c>
      <c r="C17" s="193" t="s">
        <v>499</v>
      </c>
      <c r="D17" s="193" t="s">
        <v>192</v>
      </c>
      <c r="E17" s="192" t="s">
        <v>1266</v>
      </c>
      <c r="F17" s="193" t="s">
        <v>499</v>
      </c>
      <c r="G17" s="375">
        <v>80</v>
      </c>
      <c r="H17" s="255" t="s">
        <v>70</v>
      </c>
    </row>
    <row r="18" spans="1:8" ht="165" x14ac:dyDescent="0.25">
      <c r="A18" s="255" t="s">
        <v>69</v>
      </c>
      <c r="B18" s="192" t="s">
        <v>1131</v>
      </c>
      <c r="C18" s="193" t="s">
        <v>499</v>
      </c>
      <c r="D18" s="193" t="s">
        <v>192</v>
      </c>
      <c r="E18" s="192" t="s">
        <v>1267</v>
      </c>
      <c r="F18" s="193" t="s">
        <v>499</v>
      </c>
      <c r="G18" s="375">
        <v>80</v>
      </c>
      <c r="H18" s="255" t="s">
        <v>69</v>
      </c>
    </row>
    <row r="19" spans="1:8" ht="30" x14ac:dyDescent="0.25">
      <c r="A19" s="255" t="s">
        <v>67</v>
      </c>
      <c r="B19" s="193" t="s">
        <v>1132</v>
      </c>
      <c r="C19" s="193" t="s">
        <v>499</v>
      </c>
      <c r="D19" s="193" t="s">
        <v>192</v>
      </c>
      <c r="E19" s="192" t="s">
        <v>1133</v>
      </c>
      <c r="F19" s="193" t="s">
        <v>499</v>
      </c>
      <c r="G19" s="375">
        <v>80</v>
      </c>
      <c r="H19" s="255" t="s">
        <v>67</v>
      </c>
    </row>
    <row r="20" spans="1:8" x14ac:dyDescent="0.25">
      <c r="A20" s="255" t="s">
        <v>70</v>
      </c>
      <c r="B20" s="193" t="s">
        <v>1134</v>
      </c>
      <c r="C20" s="193" t="s">
        <v>499</v>
      </c>
      <c r="D20" s="193" t="s">
        <v>192</v>
      </c>
      <c r="E20" s="192" t="s">
        <v>1135</v>
      </c>
      <c r="F20" s="193" t="s">
        <v>499</v>
      </c>
      <c r="G20" s="354">
        <v>60</v>
      </c>
      <c r="H20" s="255" t="s">
        <v>70</v>
      </c>
    </row>
    <row r="21" spans="1:8" ht="45" x14ac:dyDescent="0.25">
      <c r="A21" s="255" t="s">
        <v>67</v>
      </c>
      <c r="B21" s="193" t="s">
        <v>1136</v>
      </c>
      <c r="C21" s="193" t="s">
        <v>499</v>
      </c>
      <c r="D21" s="193" t="s">
        <v>192</v>
      </c>
      <c r="E21" s="192" t="s">
        <v>1268</v>
      </c>
      <c r="F21" s="193" t="s">
        <v>499</v>
      </c>
      <c r="G21" s="354">
        <v>100</v>
      </c>
      <c r="H21" s="255" t="s">
        <v>67</v>
      </c>
    </row>
    <row r="22" spans="1:8" ht="30" x14ac:dyDescent="0.25">
      <c r="A22" s="255" t="s">
        <v>67</v>
      </c>
      <c r="B22" s="193" t="s">
        <v>1137</v>
      </c>
      <c r="C22" s="193" t="s">
        <v>499</v>
      </c>
      <c r="D22" s="193" t="s">
        <v>192</v>
      </c>
      <c r="E22" s="192" t="s">
        <v>1138</v>
      </c>
      <c r="F22" s="193" t="s">
        <v>499</v>
      </c>
      <c r="G22" s="354">
        <v>60</v>
      </c>
      <c r="H22" s="255" t="s">
        <v>67</v>
      </c>
    </row>
    <row r="23" spans="1:8" ht="90" x14ac:dyDescent="0.25">
      <c r="A23" s="255" t="s">
        <v>69</v>
      </c>
      <c r="B23" s="193" t="s">
        <v>1139</v>
      </c>
      <c r="C23" s="193" t="s">
        <v>499</v>
      </c>
      <c r="D23" s="193" t="s">
        <v>192</v>
      </c>
      <c r="E23" s="192" t="s">
        <v>1140</v>
      </c>
      <c r="F23" s="193" t="s">
        <v>499</v>
      </c>
      <c r="G23" s="354">
        <v>60</v>
      </c>
      <c r="H23" s="255" t="s">
        <v>69</v>
      </c>
    </row>
    <row r="24" spans="1:8" ht="30" x14ac:dyDescent="0.25">
      <c r="A24" s="255" t="s">
        <v>76</v>
      </c>
      <c r="B24" s="193" t="s">
        <v>1141</v>
      </c>
      <c r="C24" s="193" t="s">
        <v>499</v>
      </c>
      <c r="D24" s="193" t="s">
        <v>192</v>
      </c>
      <c r="E24" s="192" t="s">
        <v>1142</v>
      </c>
      <c r="F24" s="193" t="s">
        <v>499</v>
      </c>
      <c r="G24" s="375">
        <v>80</v>
      </c>
      <c r="H24" s="255" t="s">
        <v>76</v>
      </c>
    </row>
    <row r="25" spans="1:8" ht="165" x14ac:dyDescent="0.25">
      <c r="A25" s="255" t="s">
        <v>66</v>
      </c>
      <c r="B25" s="192" t="s">
        <v>1143</v>
      </c>
      <c r="C25" s="193" t="s">
        <v>499</v>
      </c>
      <c r="D25" s="193" t="s">
        <v>192</v>
      </c>
      <c r="E25" s="192" t="s">
        <v>1269</v>
      </c>
      <c r="F25" s="193" t="s">
        <v>499</v>
      </c>
      <c r="G25" s="375">
        <v>80</v>
      </c>
      <c r="H25" s="255" t="s">
        <v>66</v>
      </c>
    </row>
    <row r="26" spans="1:8" x14ac:dyDescent="0.25">
      <c r="A26" s="256" t="s">
        <v>67</v>
      </c>
      <c r="B26" s="30" t="s">
        <v>272</v>
      </c>
      <c r="C26" s="30" t="s">
        <v>270</v>
      </c>
      <c r="D26" s="257" t="s">
        <v>499</v>
      </c>
      <c r="E26" s="257" t="s">
        <v>499</v>
      </c>
      <c r="F26" s="257" t="s">
        <v>1071</v>
      </c>
      <c r="G26" s="258">
        <f>VLOOKUP(C26,[1]ADMINISTRATIVAS!$F$12:$L$76,7,FALSE)</f>
        <v>80</v>
      </c>
      <c r="H26" s="256" t="s">
        <v>67</v>
      </c>
    </row>
    <row r="27" spans="1:8" x14ac:dyDescent="0.25">
      <c r="A27" s="256" t="s">
        <v>67</v>
      </c>
      <c r="B27" s="62" t="s">
        <v>1144</v>
      </c>
      <c r="C27" s="30" t="s">
        <v>290</v>
      </c>
      <c r="D27" s="257" t="s">
        <v>499</v>
      </c>
      <c r="E27" s="257" t="s">
        <v>499</v>
      </c>
      <c r="F27" s="257" t="s">
        <v>1071</v>
      </c>
      <c r="G27" s="258">
        <f>VLOOKUP(C27,[1]ADMINISTRATIVAS!$F$12:$L$76,7,FALSE)</f>
        <v>80</v>
      </c>
      <c r="H27" s="256" t="s">
        <v>67</v>
      </c>
    </row>
    <row r="28" spans="1:8" x14ac:dyDescent="0.25">
      <c r="A28" s="256" t="s">
        <v>67</v>
      </c>
      <c r="B28" s="62" t="s">
        <v>357</v>
      </c>
      <c r="C28" s="30" t="s">
        <v>290</v>
      </c>
      <c r="D28" s="257" t="s">
        <v>499</v>
      </c>
      <c r="E28" s="257" t="s">
        <v>499</v>
      </c>
      <c r="F28" s="257" t="s">
        <v>1071</v>
      </c>
      <c r="G28" s="258">
        <f>VLOOKUP(C28,[1]ADMINISTRATIVAS!$F$12:$L$76,7,FALSE)</f>
        <v>80</v>
      </c>
      <c r="H28" s="256" t="s">
        <v>67</v>
      </c>
    </row>
    <row r="29" spans="1:8" x14ac:dyDescent="0.25">
      <c r="A29" s="256" t="s">
        <v>76</v>
      </c>
      <c r="B29" s="62" t="s">
        <v>1145</v>
      </c>
      <c r="C29" s="30" t="s">
        <v>290</v>
      </c>
      <c r="D29" s="257" t="s">
        <v>499</v>
      </c>
      <c r="E29" s="257" t="s">
        <v>499</v>
      </c>
      <c r="F29" s="257" t="s">
        <v>1071</v>
      </c>
      <c r="G29" s="258">
        <f>VLOOKUP(C29,[1]ADMINISTRATIVAS!$F$12:$L$76,7,FALSE)</f>
        <v>80</v>
      </c>
      <c r="H29" s="256" t="s">
        <v>76</v>
      </c>
    </row>
    <row r="30" spans="1:8" x14ac:dyDescent="0.25">
      <c r="A30" s="256" t="s">
        <v>76</v>
      </c>
      <c r="B30" s="62" t="s">
        <v>1146</v>
      </c>
      <c r="C30" s="30" t="s">
        <v>290</v>
      </c>
      <c r="D30" s="257" t="s">
        <v>499</v>
      </c>
      <c r="E30" s="257" t="s">
        <v>499</v>
      </c>
      <c r="F30" s="257" t="s">
        <v>1071</v>
      </c>
      <c r="G30" s="258">
        <f>VLOOKUP(C30,[1]ADMINISTRATIVAS!$F$12:$L$76,7,FALSE)</f>
        <v>80</v>
      </c>
      <c r="H30" s="256" t="s">
        <v>76</v>
      </c>
    </row>
    <row r="31" spans="1:8" x14ac:dyDescent="0.25">
      <c r="A31" s="256" t="s">
        <v>76</v>
      </c>
      <c r="B31" s="62" t="s">
        <v>1147</v>
      </c>
      <c r="C31" s="30" t="s">
        <v>290</v>
      </c>
      <c r="D31" s="257" t="s">
        <v>499</v>
      </c>
      <c r="E31" s="257" t="s">
        <v>499</v>
      </c>
      <c r="F31" s="257" t="s">
        <v>1071</v>
      </c>
      <c r="G31" s="258">
        <f>VLOOKUP(C31,[1]ADMINISTRATIVAS!$F$12:$L$76,7,FALSE)</f>
        <v>80</v>
      </c>
      <c r="H31" s="256" t="s">
        <v>76</v>
      </c>
    </row>
    <row r="32" spans="1:8" x14ac:dyDescent="0.25">
      <c r="A32" s="256" t="s">
        <v>76</v>
      </c>
      <c r="B32" s="62" t="s">
        <v>1148</v>
      </c>
      <c r="C32" s="30" t="s">
        <v>290</v>
      </c>
      <c r="D32" s="257" t="s">
        <v>499</v>
      </c>
      <c r="E32" s="257" t="s">
        <v>499</v>
      </c>
      <c r="F32" s="257" t="s">
        <v>1071</v>
      </c>
      <c r="G32" s="258">
        <f>VLOOKUP(C32,[1]ADMINISTRATIVAS!$F$12:$L$76,7,FALSE)</f>
        <v>80</v>
      </c>
      <c r="H32" s="256" t="s">
        <v>76</v>
      </c>
    </row>
    <row r="33" spans="1:8" x14ac:dyDescent="0.25">
      <c r="A33" s="256" t="s">
        <v>66</v>
      </c>
      <c r="B33" s="62" t="s">
        <v>1149</v>
      </c>
      <c r="C33" s="30" t="s">
        <v>290</v>
      </c>
      <c r="D33" s="257" t="s">
        <v>499</v>
      </c>
      <c r="E33" s="257" t="s">
        <v>499</v>
      </c>
      <c r="F33" s="257" t="s">
        <v>1071</v>
      </c>
      <c r="G33" s="258">
        <f>VLOOKUP(C33,[1]ADMINISTRATIVAS!$F$12:$L$76,7,FALSE)</f>
        <v>80</v>
      </c>
      <c r="H33" s="256" t="s">
        <v>66</v>
      </c>
    </row>
    <row r="34" spans="1:8" x14ac:dyDescent="0.25">
      <c r="A34" s="256" t="s">
        <v>70</v>
      </c>
      <c r="B34" s="62" t="s">
        <v>1150</v>
      </c>
      <c r="C34" s="30" t="s">
        <v>290</v>
      </c>
      <c r="D34" s="257" t="s">
        <v>499</v>
      </c>
      <c r="E34" s="257" t="s">
        <v>499</v>
      </c>
      <c r="F34" s="257" t="s">
        <v>1071</v>
      </c>
      <c r="G34" s="258">
        <f>VLOOKUP(C34,[1]ADMINISTRATIVAS!$F$12:$L$76,7,FALSE)</f>
        <v>80</v>
      </c>
      <c r="H34" s="256" t="s">
        <v>70</v>
      </c>
    </row>
    <row r="35" spans="1:8" x14ac:dyDescent="0.25">
      <c r="A35" s="256" t="s">
        <v>76</v>
      </c>
      <c r="B35" s="62" t="s">
        <v>1151</v>
      </c>
      <c r="C35" s="30" t="s">
        <v>297</v>
      </c>
      <c r="D35" s="257" t="s">
        <v>499</v>
      </c>
      <c r="E35" s="257" t="s">
        <v>499</v>
      </c>
      <c r="F35" s="257" t="s">
        <v>1071</v>
      </c>
      <c r="G35" s="258">
        <f>VLOOKUP(C35,[1]ADMINISTRATIVAS!$F$12:$L$76,7,FALSE)</f>
        <v>100</v>
      </c>
      <c r="H35" s="256" t="s">
        <v>76</v>
      </c>
    </row>
    <row r="36" spans="1:8" x14ac:dyDescent="0.25">
      <c r="A36" s="256" t="s">
        <v>76</v>
      </c>
      <c r="B36" s="62" t="s">
        <v>348</v>
      </c>
      <c r="C36" s="30" t="s">
        <v>297</v>
      </c>
      <c r="D36" s="257" t="s">
        <v>499</v>
      </c>
      <c r="E36" s="257" t="s">
        <v>499</v>
      </c>
      <c r="F36" s="257" t="s">
        <v>1071</v>
      </c>
      <c r="G36" s="258">
        <f>VLOOKUP(C36,[1]ADMINISTRATIVAS!$F$12:$L$76,7,FALSE)</f>
        <v>100</v>
      </c>
      <c r="H36" s="256" t="s">
        <v>76</v>
      </c>
    </row>
    <row r="37" spans="1:8" x14ac:dyDescent="0.25">
      <c r="A37" s="256" t="s">
        <v>70</v>
      </c>
      <c r="B37" s="62" t="s">
        <v>1152</v>
      </c>
      <c r="C37" s="30" t="s">
        <v>297</v>
      </c>
      <c r="D37" s="257" t="s">
        <v>499</v>
      </c>
      <c r="E37" s="257" t="s">
        <v>499</v>
      </c>
      <c r="F37" s="257" t="s">
        <v>1071</v>
      </c>
      <c r="G37" s="258">
        <f>VLOOKUP(C37,[1]ADMINISTRATIVAS!$F$12:$L$76,7,FALSE)</f>
        <v>100</v>
      </c>
      <c r="H37" s="256" t="s">
        <v>70</v>
      </c>
    </row>
    <row r="38" spans="1:8" x14ac:dyDescent="0.25">
      <c r="A38" s="256" t="s">
        <v>70</v>
      </c>
      <c r="B38" s="30" t="s">
        <v>304</v>
      </c>
      <c r="C38" s="30" t="s">
        <v>303</v>
      </c>
      <c r="D38" s="257" t="s">
        <v>499</v>
      </c>
      <c r="E38" s="257" t="s">
        <v>499</v>
      </c>
      <c r="F38" s="257" t="s">
        <v>1071</v>
      </c>
      <c r="G38" s="258">
        <f>VLOOKUP(C38,[1]ADMINISTRATIVAS!$F$12:$L$76,7,FALSE)</f>
        <v>80</v>
      </c>
      <c r="H38" s="256" t="s">
        <v>70</v>
      </c>
    </row>
    <row r="39" spans="1:8" x14ac:dyDescent="0.25">
      <c r="A39" s="256" t="s">
        <v>67</v>
      </c>
      <c r="B39" s="30" t="s">
        <v>310</v>
      </c>
      <c r="C39" s="30" t="s">
        <v>309</v>
      </c>
      <c r="D39" s="257" t="s">
        <v>499</v>
      </c>
      <c r="E39" s="257" t="s">
        <v>499</v>
      </c>
      <c r="F39" s="257" t="s">
        <v>1071</v>
      </c>
      <c r="G39" s="258">
        <f>VLOOKUP(C39,[1]ADMINISTRATIVAS!$F$12:$L$76,7,FALSE)</f>
        <v>100</v>
      </c>
      <c r="H39" s="256" t="s">
        <v>67</v>
      </c>
    </row>
    <row r="40" spans="1:8" x14ac:dyDescent="0.25">
      <c r="A40" s="256" t="s">
        <v>76</v>
      </c>
      <c r="B40" s="62" t="s">
        <v>877</v>
      </c>
      <c r="C40" s="30" t="s">
        <v>315</v>
      </c>
      <c r="D40" s="257" t="s">
        <v>499</v>
      </c>
      <c r="E40" s="257" t="s">
        <v>499</v>
      </c>
      <c r="F40" s="257" t="s">
        <v>1071</v>
      </c>
      <c r="G40" s="258">
        <f>VLOOKUP(C40,[1]ADMINISTRATIVAS!$F$12:$L$76,7,FALSE)</f>
        <v>20</v>
      </c>
      <c r="H40" s="256" t="s">
        <v>76</v>
      </c>
    </row>
    <row r="41" spans="1:8" x14ac:dyDescent="0.25">
      <c r="A41" s="256" t="s">
        <v>76</v>
      </c>
      <c r="B41" s="62" t="s">
        <v>331</v>
      </c>
      <c r="C41" s="62" t="s">
        <v>330</v>
      </c>
      <c r="D41" s="257" t="s">
        <v>499</v>
      </c>
      <c r="E41" s="257" t="s">
        <v>499</v>
      </c>
      <c r="F41" s="257" t="s">
        <v>1071</v>
      </c>
      <c r="G41" s="258" t="str">
        <f>VLOOKUP(C41,[1]ADMINISTRATIVAS!$F$12:$L$76,7,FALSE)</f>
        <v>n/a</v>
      </c>
      <c r="H41" s="256" t="s">
        <v>76</v>
      </c>
    </row>
    <row r="42" spans="1:8" x14ac:dyDescent="0.25">
      <c r="A42" s="256" t="s">
        <v>76</v>
      </c>
      <c r="B42" s="62" t="s">
        <v>348</v>
      </c>
      <c r="C42" s="30" t="s">
        <v>342</v>
      </c>
      <c r="D42" s="257" t="s">
        <v>499</v>
      </c>
      <c r="E42" s="257" t="s">
        <v>499</v>
      </c>
      <c r="F42" s="257" t="s">
        <v>1071</v>
      </c>
      <c r="G42" s="258">
        <f>VLOOKUP(C42,[1]ADMINISTRATIVAS!$F$12:$L$76,7,FALSE)</f>
        <v>80</v>
      </c>
      <c r="H42" s="256" t="s">
        <v>76</v>
      </c>
    </row>
    <row r="43" spans="1:8" x14ac:dyDescent="0.25">
      <c r="A43" s="256" t="s">
        <v>76</v>
      </c>
      <c r="B43" s="62" t="s">
        <v>407</v>
      </c>
      <c r="C43" s="30" t="s">
        <v>342</v>
      </c>
      <c r="D43" s="257" t="s">
        <v>499</v>
      </c>
      <c r="E43" s="257" t="s">
        <v>499</v>
      </c>
      <c r="F43" s="257" t="s">
        <v>1071</v>
      </c>
      <c r="G43" s="258">
        <f>VLOOKUP(C43,[1]ADMINISTRATIVAS!$F$12:$L$76,7,FALSE)</f>
        <v>80</v>
      </c>
      <c r="H43" s="256" t="s">
        <v>76</v>
      </c>
    </row>
    <row r="44" spans="1:8" x14ac:dyDescent="0.25">
      <c r="A44" s="256" t="s">
        <v>76</v>
      </c>
      <c r="B44" s="30" t="s">
        <v>348</v>
      </c>
      <c r="C44" s="30" t="s">
        <v>347</v>
      </c>
      <c r="D44" s="257" t="s">
        <v>499</v>
      </c>
      <c r="E44" s="257" t="s">
        <v>499</v>
      </c>
      <c r="F44" s="257" t="s">
        <v>1071</v>
      </c>
      <c r="G44" s="258">
        <f>VLOOKUP(C44,[1]ADMINISTRATIVAS!$F$12:$L$76,7,FALSE)</f>
        <v>20</v>
      </c>
      <c r="H44" s="256" t="s">
        <v>76</v>
      </c>
    </row>
    <row r="45" spans="1:8" x14ac:dyDescent="0.25">
      <c r="A45" s="256" t="s">
        <v>67</v>
      </c>
      <c r="B45" s="30" t="s">
        <v>357</v>
      </c>
      <c r="C45" s="62" t="s">
        <v>356</v>
      </c>
      <c r="D45" s="257" t="s">
        <v>499</v>
      </c>
      <c r="E45" s="257" t="s">
        <v>499</v>
      </c>
      <c r="F45" s="257" t="s">
        <v>1071</v>
      </c>
      <c r="G45" s="258">
        <f>VLOOKUP(C45,[1]ADMINISTRATIVAS!$F$12:$L$76,7,FALSE)</f>
        <v>80</v>
      </c>
      <c r="H45" s="256" t="s">
        <v>67</v>
      </c>
    </row>
    <row r="46" spans="1:8" x14ac:dyDescent="0.25">
      <c r="A46" s="256" t="s">
        <v>76</v>
      </c>
      <c r="B46" s="62" t="s">
        <v>1153</v>
      </c>
      <c r="C46" s="62" t="s">
        <v>362</v>
      </c>
      <c r="D46" s="257" t="s">
        <v>499</v>
      </c>
      <c r="E46" s="257" t="s">
        <v>499</v>
      </c>
      <c r="F46" s="257" t="s">
        <v>1071</v>
      </c>
      <c r="G46" s="258">
        <f>VLOOKUP(C46,[1]ADMINISTRATIVAS!$F$12:$L$76,7,FALSE)</f>
        <v>80</v>
      </c>
      <c r="H46" s="256" t="s">
        <v>76</v>
      </c>
    </row>
    <row r="47" spans="1:8" x14ac:dyDescent="0.25">
      <c r="A47" s="256" t="s">
        <v>76</v>
      </c>
      <c r="B47" s="62" t="s">
        <v>1145</v>
      </c>
      <c r="C47" s="62" t="s">
        <v>362</v>
      </c>
      <c r="D47" s="257" t="s">
        <v>499</v>
      </c>
      <c r="E47" s="257" t="s">
        <v>499</v>
      </c>
      <c r="F47" s="257" t="s">
        <v>1071</v>
      </c>
      <c r="G47" s="258">
        <f>VLOOKUP(C47,[1]ADMINISTRATIVAS!$F$12:$L$76,7,FALSE)</f>
        <v>80</v>
      </c>
      <c r="H47" s="256" t="s">
        <v>76</v>
      </c>
    </row>
    <row r="48" spans="1:8" x14ac:dyDescent="0.25">
      <c r="A48" s="256" t="s">
        <v>76</v>
      </c>
      <c r="B48" s="62" t="s">
        <v>1146</v>
      </c>
      <c r="C48" s="62" t="s">
        <v>362</v>
      </c>
      <c r="D48" s="257" t="s">
        <v>499</v>
      </c>
      <c r="E48" s="257" t="s">
        <v>499</v>
      </c>
      <c r="F48" s="257" t="s">
        <v>1071</v>
      </c>
      <c r="G48" s="258">
        <f>VLOOKUP(C48,[1]ADMINISTRATIVAS!$F$12:$L$76,7,FALSE)</f>
        <v>80</v>
      </c>
      <c r="H48" s="256" t="s">
        <v>76</v>
      </c>
    </row>
    <row r="49" spans="1:8" x14ac:dyDescent="0.25">
      <c r="A49" s="256" t="s">
        <v>76</v>
      </c>
      <c r="B49" s="62" t="s">
        <v>1147</v>
      </c>
      <c r="C49" s="62" t="s">
        <v>362</v>
      </c>
      <c r="D49" s="257" t="s">
        <v>499</v>
      </c>
      <c r="E49" s="257" t="s">
        <v>499</v>
      </c>
      <c r="F49" s="257" t="s">
        <v>1071</v>
      </c>
      <c r="G49" s="258">
        <f>VLOOKUP(C49,[1]ADMINISTRATIVAS!$F$12:$L$76,7,FALSE)</f>
        <v>80</v>
      </c>
      <c r="H49" s="256" t="s">
        <v>76</v>
      </c>
    </row>
    <row r="50" spans="1:8" x14ac:dyDescent="0.25">
      <c r="A50" s="256" t="s">
        <v>76</v>
      </c>
      <c r="B50" s="62" t="s">
        <v>1148</v>
      </c>
      <c r="C50" s="62" t="s">
        <v>362</v>
      </c>
      <c r="D50" s="257" t="s">
        <v>499</v>
      </c>
      <c r="E50" s="257" t="s">
        <v>499</v>
      </c>
      <c r="F50" s="257" t="s">
        <v>1071</v>
      </c>
      <c r="G50" s="258">
        <f>VLOOKUP(C50,[1]ADMINISTRATIVAS!$F$12:$L$76,7,FALSE)</f>
        <v>80</v>
      </c>
      <c r="H50" s="256" t="s">
        <v>76</v>
      </c>
    </row>
    <row r="51" spans="1:8" x14ac:dyDescent="0.25">
      <c r="A51" s="256" t="s">
        <v>76</v>
      </c>
      <c r="B51" s="62" t="s">
        <v>348</v>
      </c>
      <c r="C51" s="30" t="s">
        <v>377</v>
      </c>
      <c r="D51" s="257" t="s">
        <v>499</v>
      </c>
      <c r="E51" s="257" t="s">
        <v>499</v>
      </c>
      <c r="F51" s="257" t="s">
        <v>1071</v>
      </c>
      <c r="G51" s="258">
        <f>VLOOKUP(C51,[1]ADMINISTRATIVAS!$F$12:$L$76,7,FALSE)</f>
        <v>100</v>
      </c>
      <c r="H51" s="256" t="s">
        <v>76</v>
      </c>
    </row>
    <row r="52" spans="1:8" x14ac:dyDescent="0.25">
      <c r="A52" s="256" t="s">
        <v>76</v>
      </c>
      <c r="B52" s="62" t="s">
        <v>407</v>
      </c>
      <c r="C52" s="30" t="s">
        <v>377</v>
      </c>
      <c r="D52" s="257" t="s">
        <v>499</v>
      </c>
      <c r="E52" s="257" t="s">
        <v>499</v>
      </c>
      <c r="F52" s="257" t="s">
        <v>1071</v>
      </c>
      <c r="G52" s="258">
        <f>VLOOKUP(C52,[1]ADMINISTRATIVAS!$F$12:$L$76,7,FALSE)</f>
        <v>100</v>
      </c>
      <c r="H52" s="256" t="s">
        <v>76</v>
      </c>
    </row>
    <row r="53" spans="1:8" x14ac:dyDescent="0.25">
      <c r="A53" s="256" t="s">
        <v>67</v>
      </c>
      <c r="B53" s="62" t="s">
        <v>1154</v>
      </c>
      <c r="C53" s="30" t="s">
        <v>388</v>
      </c>
      <c r="D53" s="257" t="s">
        <v>499</v>
      </c>
      <c r="E53" s="257" t="s">
        <v>499</v>
      </c>
      <c r="F53" s="257" t="s">
        <v>1071</v>
      </c>
      <c r="G53" s="258">
        <f>VLOOKUP(C53,[1]ADMINISTRATIVAS!$F$12:$L$76,7,FALSE)</f>
        <v>80</v>
      </c>
      <c r="H53" s="256" t="s">
        <v>67</v>
      </c>
    </row>
    <row r="54" spans="1:8" x14ac:dyDescent="0.25">
      <c r="A54" s="256" t="s">
        <v>67</v>
      </c>
      <c r="B54" s="62" t="s">
        <v>1155</v>
      </c>
      <c r="C54" s="30" t="s">
        <v>388</v>
      </c>
      <c r="D54" s="257" t="s">
        <v>499</v>
      </c>
      <c r="E54" s="257" t="s">
        <v>499</v>
      </c>
      <c r="F54" s="257" t="s">
        <v>1071</v>
      </c>
      <c r="G54" s="258">
        <f>VLOOKUP(C54,[1]ADMINISTRATIVAS!$F$12:$L$76,7,FALSE)</f>
        <v>80</v>
      </c>
      <c r="H54" s="256" t="s">
        <v>67</v>
      </c>
    </row>
    <row r="55" spans="1:8" x14ac:dyDescent="0.25">
      <c r="A55" s="256" t="s">
        <v>67</v>
      </c>
      <c r="B55" s="62" t="s">
        <v>1156</v>
      </c>
      <c r="C55" s="30" t="s">
        <v>388</v>
      </c>
      <c r="D55" s="257" t="s">
        <v>499</v>
      </c>
      <c r="E55" s="257" t="s">
        <v>499</v>
      </c>
      <c r="F55" s="257" t="s">
        <v>1071</v>
      </c>
      <c r="G55" s="258">
        <f>VLOOKUP(C55,[1]ADMINISTRATIVAS!$F$12:$L$76,7,FALSE)</f>
        <v>80</v>
      </c>
      <c r="H55" s="256" t="s">
        <v>67</v>
      </c>
    </row>
    <row r="56" spans="1:8" x14ac:dyDescent="0.25">
      <c r="A56" s="256" t="s">
        <v>67</v>
      </c>
      <c r="B56" s="62" t="s">
        <v>1154</v>
      </c>
      <c r="C56" s="30" t="s">
        <v>395</v>
      </c>
      <c r="D56" s="257" t="s">
        <v>499</v>
      </c>
      <c r="E56" s="257" t="s">
        <v>499</v>
      </c>
      <c r="F56" s="257" t="s">
        <v>1071</v>
      </c>
      <c r="G56" s="258">
        <f>VLOOKUP(C56,[1]ADMINISTRATIVAS!$F$12:$L$76,7,FALSE)</f>
        <v>80</v>
      </c>
      <c r="H56" s="256" t="s">
        <v>67</v>
      </c>
    </row>
    <row r="57" spans="1:8" x14ac:dyDescent="0.25">
      <c r="A57" s="256" t="s">
        <v>67</v>
      </c>
      <c r="B57" s="62" t="s">
        <v>1155</v>
      </c>
      <c r="C57" s="30" t="s">
        <v>395</v>
      </c>
      <c r="D57" s="257" t="s">
        <v>499</v>
      </c>
      <c r="E57" s="257" t="s">
        <v>499</v>
      </c>
      <c r="F57" s="257" t="s">
        <v>1071</v>
      </c>
      <c r="G57" s="258">
        <f>VLOOKUP(C57,[1]ADMINISTRATIVAS!$F$12:$L$76,7,FALSE)</f>
        <v>80</v>
      </c>
      <c r="H57" s="256" t="s">
        <v>67</v>
      </c>
    </row>
    <row r="58" spans="1:8" x14ac:dyDescent="0.25">
      <c r="A58" s="256" t="s">
        <v>76</v>
      </c>
      <c r="B58" s="30" t="s">
        <v>407</v>
      </c>
      <c r="C58" s="30" t="s">
        <v>406</v>
      </c>
      <c r="D58" s="257" t="s">
        <v>499</v>
      </c>
      <c r="E58" s="257" t="s">
        <v>499</v>
      </c>
      <c r="F58" s="257" t="s">
        <v>1071</v>
      </c>
      <c r="G58" s="258">
        <f>VLOOKUP(C58,[1]ADMINISTRATIVAS!$F$12:$L$76,7,FALSE)</f>
        <v>80</v>
      </c>
      <c r="H58" s="256" t="s">
        <v>76</v>
      </c>
    </row>
    <row r="59" spans="1:8" x14ac:dyDescent="0.25">
      <c r="A59" s="256" t="s">
        <v>76</v>
      </c>
      <c r="B59" s="62" t="s">
        <v>348</v>
      </c>
      <c r="C59" s="30" t="s">
        <v>421</v>
      </c>
      <c r="D59" s="257" t="s">
        <v>499</v>
      </c>
      <c r="E59" s="257" t="s">
        <v>499</v>
      </c>
      <c r="F59" s="257" t="s">
        <v>1071</v>
      </c>
      <c r="G59" s="258">
        <f>VLOOKUP(C59,[1]ADMINISTRATIVAS!$F$12:$L$76,7,FALSE)</f>
        <v>40</v>
      </c>
      <c r="H59" s="256" t="s">
        <v>76</v>
      </c>
    </row>
    <row r="60" spans="1:8" x14ac:dyDescent="0.25">
      <c r="A60" s="256" t="s">
        <v>76</v>
      </c>
      <c r="B60" s="62" t="s">
        <v>729</v>
      </c>
      <c r="C60" s="30" t="s">
        <v>421</v>
      </c>
      <c r="D60" s="257" t="s">
        <v>499</v>
      </c>
      <c r="E60" s="257" t="s">
        <v>499</v>
      </c>
      <c r="F60" s="257" t="s">
        <v>1071</v>
      </c>
      <c r="G60" s="258">
        <f>VLOOKUP(C60,[1]ADMINISTRATIVAS!$F$12:$L$76,7,FALSE)</f>
        <v>40</v>
      </c>
      <c r="H60" s="256" t="s">
        <v>76</v>
      </c>
    </row>
    <row r="61" spans="1:8" x14ac:dyDescent="0.25">
      <c r="A61" s="256" t="s">
        <v>76</v>
      </c>
      <c r="B61" s="62" t="s">
        <v>1157</v>
      </c>
      <c r="C61" s="30" t="s">
        <v>426</v>
      </c>
      <c r="D61" s="257" t="s">
        <v>499</v>
      </c>
      <c r="E61" s="257" t="s">
        <v>499</v>
      </c>
      <c r="F61" s="257" t="s">
        <v>1071</v>
      </c>
      <c r="G61" s="258">
        <f>VLOOKUP(C61,[1]ADMINISTRATIVAS!$F$12:$L$76,7,FALSE)</f>
        <v>60</v>
      </c>
      <c r="H61" s="256" t="s">
        <v>76</v>
      </c>
    </row>
    <row r="62" spans="1:8" x14ac:dyDescent="0.25">
      <c r="A62" s="256" t="s">
        <v>76</v>
      </c>
      <c r="B62" s="62" t="s">
        <v>1158</v>
      </c>
      <c r="C62" s="30" t="s">
        <v>426</v>
      </c>
      <c r="D62" s="257" t="s">
        <v>499</v>
      </c>
      <c r="E62" s="257" t="s">
        <v>499</v>
      </c>
      <c r="F62" s="257" t="s">
        <v>1071</v>
      </c>
      <c r="G62" s="258">
        <f>VLOOKUP(C62,[1]ADMINISTRATIVAS!$F$12:$L$76,7,FALSE)</f>
        <v>60</v>
      </c>
      <c r="H62" s="256" t="s">
        <v>76</v>
      </c>
    </row>
    <row r="63" spans="1:8" x14ac:dyDescent="0.25">
      <c r="A63" s="256" t="s">
        <v>76</v>
      </c>
      <c r="B63" s="62" t="s">
        <v>1159</v>
      </c>
      <c r="C63" s="30" t="s">
        <v>426</v>
      </c>
      <c r="D63" s="257" t="s">
        <v>499</v>
      </c>
      <c r="E63" s="257" t="s">
        <v>499</v>
      </c>
      <c r="F63" s="257" t="s">
        <v>1071</v>
      </c>
      <c r="G63" s="258">
        <f>VLOOKUP(C63,[1]ADMINISTRATIVAS!$F$12:$L$76,7,FALSE)</f>
        <v>60</v>
      </c>
      <c r="H63" s="256" t="s">
        <v>76</v>
      </c>
    </row>
    <row r="64" spans="1:8" x14ac:dyDescent="0.25">
      <c r="A64" s="256" t="s">
        <v>76</v>
      </c>
      <c r="B64" s="62" t="s">
        <v>348</v>
      </c>
      <c r="C64" s="30" t="s">
        <v>426</v>
      </c>
      <c r="D64" s="257" t="s">
        <v>499</v>
      </c>
      <c r="E64" s="257" t="s">
        <v>499</v>
      </c>
      <c r="F64" s="257" t="s">
        <v>1071</v>
      </c>
      <c r="G64" s="258">
        <f>VLOOKUP(C64,[1]ADMINISTRATIVAS!$F$12:$L$76,7,FALSE)</f>
        <v>60</v>
      </c>
      <c r="H64" s="256" t="s">
        <v>76</v>
      </c>
    </row>
    <row r="65" spans="1:8" x14ac:dyDescent="0.25">
      <c r="A65" s="256" t="s">
        <v>76</v>
      </c>
      <c r="B65" s="62" t="s">
        <v>1160</v>
      </c>
      <c r="C65" s="30" t="s">
        <v>426</v>
      </c>
      <c r="D65" s="257" t="s">
        <v>499</v>
      </c>
      <c r="E65" s="257" t="s">
        <v>499</v>
      </c>
      <c r="F65" s="257" t="s">
        <v>1071</v>
      </c>
      <c r="G65" s="258">
        <f>VLOOKUP(C65,[1]ADMINISTRATIVAS!$F$12:$L$76,7,FALSE)</f>
        <v>60</v>
      </c>
      <c r="H65" s="256" t="s">
        <v>76</v>
      </c>
    </row>
    <row r="66" spans="1:8" x14ac:dyDescent="0.25">
      <c r="A66" s="256" t="s">
        <v>76</v>
      </c>
      <c r="B66" s="62" t="s">
        <v>729</v>
      </c>
      <c r="C66" s="30" t="s">
        <v>426</v>
      </c>
      <c r="D66" s="257" t="s">
        <v>499</v>
      </c>
      <c r="E66" s="257" t="s">
        <v>499</v>
      </c>
      <c r="F66" s="257" t="s">
        <v>1071</v>
      </c>
      <c r="G66" s="258">
        <f>VLOOKUP(C66,[1]ADMINISTRATIVAS!$F$12:$L$76,7,FALSE)</f>
        <v>60</v>
      </c>
      <c r="H66" s="256" t="s">
        <v>76</v>
      </c>
    </row>
    <row r="67" spans="1:8" x14ac:dyDescent="0.25">
      <c r="A67" s="256" t="s">
        <v>76</v>
      </c>
      <c r="B67" s="62" t="s">
        <v>1159</v>
      </c>
      <c r="C67" s="30" t="s">
        <v>434</v>
      </c>
      <c r="D67" s="257" t="s">
        <v>499</v>
      </c>
      <c r="E67" s="257" t="s">
        <v>499</v>
      </c>
      <c r="F67" s="257" t="s">
        <v>1071</v>
      </c>
      <c r="G67" s="258">
        <f>VLOOKUP(C67,[1]ADMINISTRATIVAS!$F$12:$L$76,7,FALSE)</f>
        <v>40</v>
      </c>
      <c r="H67" s="256" t="s">
        <v>76</v>
      </c>
    </row>
    <row r="68" spans="1:8" x14ac:dyDescent="0.25">
      <c r="A68" s="256" t="s">
        <v>76</v>
      </c>
      <c r="B68" s="62" t="s">
        <v>1160</v>
      </c>
      <c r="C68" s="30" t="s">
        <v>434</v>
      </c>
      <c r="D68" s="257" t="s">
        <v>499</v>
      </c>
      <c r="E68" s="257" t="s">
        <v>499</v>
      </c>
      <c r="F68" s="257" t="s">
        <v>1071</v>
      </c>
      <c r="G68" s="258">
        <f>VLOOKUP(C68,[1]ADMINISTRATIVAS!$F$12:$L$76,7,FALSE)</f>
        <v>40</v>
      </c>
      <c r="H68" s="256" t="s">
        <v>76</v>
      </c>
    </row>
    <row r="69" spans="1:8" x14ac:dyDescent="0.25">
      <c r="A69" s="256" t="s">
        <v>76</v>
      </c>
      <c r="B69" s="62" t="s">
        <v>729</v>
      </c>
      <c r="C69" s="30" t="s">
        <v>434</v>
      </c>
      <c r="D69" s="257" t="s">
        <v>499</v>
      </c>
      <c r="E69" s="257" t="s">
        <v>499</v>
      </c>
      <c r="F69" s="257" t="s">
        <v>1071</v>
      </c>
      <c r="G69" s="258">
        <f>VLOOKUP(C69,[1]ADMINISTRATIVAS!$F$12:$L$76,7,FALSE)</f>
        <v>40</v>
      </c>
      <c r="H69" s="256" t="s">
        <v>76</v>
      </c>
    </row>
    <row r="70" spans="1:8" x14ac:dyDescent="0.25">
      <c r="A70" s="256" t="s">
        <v>76</v>
      </c>
      <c r="B70" s="62" t="s">
        <v>1159</v>
      </c>
      <c r="C70" s="30" t="s">
        <v>439</v>
      </c>
      <c r="D70" s="257" t="s">
        <v>499</v>
      </c>
      <c r="E70" s="257" t="s">
        <v>499</v>
      </c>
      <c r="F70" s="257" t="s">
        <v>1071</v>
      </c>
      <c r="G70" s="258">
        <f>VLOOKUP(C70,[1]ADMINISTRATIVAS!$F$12:$L$76,7,FALSE)</f>
        <v>40</v>
      </c>
      <c r="H70" s="256" t="s">
        <v>76</v>
      </c>
    </row>
    <row r="71" spans="1:8" x14ac:dyDescent="0.25">
      <c r="A71" s="256" t="s">
        <v>76</v>
      </c>
      <c r="B71" s="62" t="s">
        <v>1160</v>
      </c>
      <c r="C71" s="30" t="s">
        <v>439</v>
      </c>
      <c r="D71" s="257" t="s">
        <v>499</v>
      </c>
      <c r="E71" s="257" t="s">
        <v>499</v>
      </c>
      <c r="F71" s="257" t="s">
        <v>1071</v>
      </c>
      <c r="G71" s="258">
        <f>VLOOKUP(C71,[1]ADMINISTRATIVAS!$F$12:$L$76,7,FALSE)</f>
        <v>40</v>
      </c>
      <c r="H71" s="256" t="s">
        <v>76</v>
      </c>
    </row>
    <row r="72" spans="1:8" x14ac:dyDescent="0.25">
      <c r="A72" s="256" t="s">
        <v>76</v>
      </c>
      <c r="B72" s="62" t="s">
        <v>1159</v>
      </c>
      <c r="C72" s="30" t="s">
        <v>444</v>
      </c>
      <c r="D72" s="257" t="s">
        <v>499</v>
      </c>
      <c r="E72" s="257" t="s">
        <v>499</v>
      </c>
      <c r="F72" s="257" t="s">
        <v>1071</v>
      </c>
      <c r="G72" s="258">
        <f>VLOOKUP(C72,[1]ADMINISTRATIVAS!$F$12:$L$76,7,FALSE)</f>
        <v>80</v>
      </c>
      <c r="H72" s="256" t="s">
        <v>76</v>
      </c>
    </row>
    <row r="73" spans="1:8" x14ac:dyDescent="0.25">
      <c r="A73" s="256" t="s">
        <v>76</v>
      </c>
      <c r="B73" s="62" t="s">
        <v>729</v>
      </c>
      <c r="C73" s="30" t="s">
        <v>444</v>
      </c>
      <c r="D73" s="257" t="s">
        <v>499</v>
      </c>
      <c r="E73" s="257" t="s">
        <v>499</v>
      </c>
      <c r="F73" s="257" t="s">
        <v>1071</v>
      </c>
      <c r="G73" s="258">
        <f>VLOOKUP(C73,[1]ADMINISTRATIVAS!$F$12:$L$76,7,FALSE)</f>
        <v>80</v>
      </c>
      <c r="H73" s="256" t="s">
        <v>76</v>
      </c>
    </row>
    <row r="74" spans="1:8" x14ac:dyDescent="0.25">
      <c r="A74" s="256" t="s">
        <v>76</v>
      </c>
      <c r="B74" s="30" t="s">
        <v>348</v>
      </c>
      <c r="C74" s="259" t="s">
        <v>538</v>
      </c>
      <c r="D74" s="257" t="s">
        <v>499</v>
      </c>
      <c r="E74" s="257" t="s">
        <v>499</v>
      </c>
      <c r="F74" s="257" t="s">
        <v>1161</v>
      </c>
      <c r="G74" s="258">
        <f>VLOOKUP(C74,[1]TECNICAS!$F$12:$L$117,7,FALSE)</f>
        <v>60</v>
      </c>
      <c r="H74" s="256" t="s">
        <v>76</v>
      </c>
    </row>
    <row r="75" spans="1:8" x14ac:dyDescent="0.25">
      <c r="A75" s="256" t="s">
        <v>76</v>
      </c>
      <c r="B75" s="62" t="s">
        <v>1151</v>
      </c>
      <c r="C75" s="259" t="s">
        <v>543</v>
      </c>
      <c r="D75" s="257" t="s">
        <v>499</v>
      </c>
      <c r="E75" s="257" t="s">
        <v>499</v>
      </c>
      <c r="F75" s="257" t="s">
        <v>1161</v>
      </c>
      <c r="G75" s="258">
        <f>VLOOKUP(C75,[1]TECNICAS!$F$12:$L$117,7,FALSE)</f>
        <v>80</v>
      </c>
      <c r="H75" s="256" t="s">
        <v>76</v>
      </c>
    </row>
    <row r="76" spans="1:8" x14ac:dyDescent="0.25">
      <c r="A76" s="256" t="s">
        <v>76</v>
      </c>
      <c r="B76" s="62" t="s">
        <v>348</v>
      </c>
      <c r="C76" s="259" t="s">
        <v>543</v>
      </c>
      <c r="D76" s="257" t="s">
        <v>499</v>
      </c>
      <c r="E76" s="257" t="s">
        <v>499</v>
      </c>
      <c r="F76" s="257" t="s">
        <v>1161</v>
      </c>
      <c r="G76" s="258">
        <f>VLOOKUP(C76,[1]TECNICAS!$F$12:$L$117,7,FALSE)</f>
        <v>80</v>
      </c>
      <c r="H76" s="256" t="s">
        <v>76</v>
      </c>
    </row>
    <row r="77" spans="1:8" x14ac:dyDescent="0.25">
      <c r="A77" s="256" t="s">
        <v>76</v>
      </c>
      <c r="B77" s="62" t="s">
        <v>1162</v>
      </c>
      <c r="C77" s="259" t="s">
        <v>543</v>
      </c>
      <c r="D77" s="257" t="s">
        <v>499</v>
      </c>
      <c r="E77" s="257" t="s">
        <v>499</v>
      </c>
      <c r="F77" s="257" t="s">
        <v>1161</v>
      </c>
      <c r="G77" s="258">
        <f>VLOOKUP(C77,[1]TECNICAS!$F$12:$L$117,7,FALSE)</f>
        <v>80</v>
      </c>
      <c r="H77" s="256" t="s">
        <v>76</v>
      </c>
    </row>
    <row r="78" spans="1:8" x14ac:dyDescent="0.25">
      <c r="A78" s="256" t="s">
        <v>76</v>
      </c>
      <c r="B78" s="30" t="s">
        <v>555</v>
      </c>
      <c r="C78" s="62" t="s">
        <v>554</v>
      </c>
      <c r="D78" s="257" t="s">
        <v>499</v>
      </c>
      <c r="E78" s="257" t="s">
        <v>499</v>
      </c>
      <c r="F78" s="257" t="s">
        <v>1161</v>
      </c>
      <c r="G78" s="258">
        <f>VLOOKUP(C78,[1]TECNICAS!$F$12:$L$117,7,FALSE)</f>
        <v>60</v>
      </c>
      <c r="H78" s="256" t="s">
        <v>76</v>
      </c>
    </row>
    <row r="79" spans="1:8" x14ac:dyDescent="0.25">
      <c r="A79" s="256" t="s">
        <v>76</v>
      </c>
      <c r="B79" s="30" t="s">
        <v>555</v>
      </c>
      <c r="C79" s="62" t="s">
        <v>560</v>
      </c>
      <c r="D79" s="257" t="s">
        <v>499</v>
      </c>
      <c r="E79" s="257" t="s">
        <v>499</v>
      </c>
      <c r="F79" s="257" t="s">
        <v>1161</v>
      </c>
      <c r="G79" s="258">
        <f>VLOOKUP(C79,[1]TECNICAS!$F$12:$L$117,7,FALSE)</f>
        <v>100</v>
      </c>
      <c r="H79" s="256" t="s">
        <v>76</v>
      </c>
    </row>
    <row r="80" spans="1:8" x14ac:dyDescent="0.25">
      <c r="A80" s="256" t="s">
        <v>76</v>
      </c>
      <c r="B80" s="62" t="s">
        <v>1151</v>
      </c>
      <c r="C80" s="62" t="s">
        <v>565</v>
      </c>
      <c r="D80" s="257" t="s">
        <v>499</v>
      </c>
      <c r="E80" s="257" t="s">
        <v>499</v>
      </c>
      <c r="F80" s="257" t="s">
        <v>1161</v>
      </c>
      <c r="G80" s="258">
        <f>VLOOKUP(C80,[1]TECNICAS!$F$12:$L$117,7,FALSE)</f>
        <v>100</v>
      </c>
      <c r="H80" s="256" t="s">
        <v>76</v>
      </c>
    </row>
    <row r="81" spans="1:8" x14ac:dyDescent="0.25">
      <c r="A81" s="256" t="s">
        <v>76</v>
      </c>
      <c r="B81" s="62" t="s">
        <v>348</v>
      </c>
      <c r="C81" s="62" t="s">
        <v>565</v>
      </c>
      <c r="D81" s="257" t="s">
        <v>499</v>
      </c>
      <c r="E81" s="257" t="s">
        <v>499</v>
      </c>
      <c r="F81" s="257" t="s">
        <v>1161</v>
      </c>
      <c r="G81" s="258">
        <f>VLOOKUP(C81,[1]TECNICAS!$F$12:$L$117,7,FALSE)</f>
        <v>100</v>
      </c>
      <c r="H81" s="256" t="s">
        <v>76</v>
      </c>
    </row>
    <row r="82" spans="1:8" x14ac:dyDescent="0.25">
      <c r="A82" s="256" t="s">
        <v>76</v>
      </c>
      <c r="B82" s="30" t="s">
        <v>555</v>
      </c>
      <c r="C82" s="62" t="s">
        <v>571</v>
      </c>
      <c r="D82" s="257" t="s">
        <v>499</v>
      </c>
      <c r="E82" s="257" t="s">
        <v>499</v>
      </c>
      <c r="F82" s="257" t="s">
        <v>1161</v>
      </c>
      <c r="G82" s="258">
        <f>VLOOKUP(C82,[1]TECNICAS!$F$12:$L$117,7,FALSE)</f>
        <v>100</v>
      </c>
      <c r="H82" s="256" t="s">
        <v>76</v>
      </c>
    </row>
    <row r="83" spans="1:8" x14ac:dyDescent="0.25">
      <c r="A83" s="256" t="s">
        <v>76</v>
      </c>
      <c r="B83" s="30" t="s">
        <v>555</v>
      </c>
      <c r="C83" s="62" t="s">
        <v>590</v>
      </c>
      <c r="D83" s="257" t="s">
        <v>499</v>
      </c>
      <c r="E83" s="257" t="s">
        <v>499</v>
      </c>
      <c r="F83" s="257" t="s">
        <v>1161</v>
      </c>
      <c r="G83" s="258">
        <f>VLOOKUP(C83,[1]TECNICAS!$F$12:$L$117,7,FALSE)</f>
        <v>80</v>
      </c>
      <c r="H83" s="256" t="s">
        <v>76</v>
      </c>
    </row>
    <row r="84" spans="1:8" x14ac:dyDescent="0.25">
      <c r="A84" s="256" t="s">
        <v>76</v>
      </c>
      <c r="B84" s="62" t="s">
        <v>1151</v>
      </c>
      <c r="C84" s="62" t="s">
        <v>599</v>
      </c>
      <c r="D84" s="257" t="s">
        <v>499</v>
      </c>
      <c r="E84" s="257" t="s">
        <v>499</v>
      </c>
      <c r="F84" s="257" t="s">
        <v>1161</v>
      </c>
      <c r="G84" s="258">
        <f>VLOOKUP(C84,[1]TECNICAS!$F$12:$L$117,7,FALSE)</f>
        <v>80</v>
      </c>
      <c r="H84" s="256" t="s">
        <v>76</v>
      </c>
    </row>
    <row r="85" spans="1:8" x14ac:dyDescent="0.25">
      <c r="A85" s="256" t="s">
        <v>76</v>
      </c>
      <c r="B85" s="62" t="s">
        <v>348</v>
      </c>
      <c r="C85" s="62" t="s">
        <v>599</v>
      </c>
      <c r="D85" s="257" t="s">
        <v>499</v>
      </c>
      <c r="E85" s="257" t="s">
        <v>499</v>
      </c>
      <c r="F85" s="257" t="s">
        <v>1161</v>
      </c>
      <c r="G85" s="258">
        <f>VLOOKUP(C85,[1]TECNICAS!$F$12:$L$117,7,FALSE)</f>
        <v>80</v>
      </c>
      <c r="H85" s="256" t="s">
        <v>76</v>
      </c>
    </row>
    <row r="86" spans="1:8" x14ac:dyDescent="0.25">
      <c r="A86" s="256" t="s">
        <v>76</v>
      </c>
      <c r="B86" s="30" t="s">
        <v>555</v>
      </c>
      <c r="C86" s="62" t="s">
        <v>604</v>
      </c>
      <c r="D86" s="257" t="s">
        <v>499</v>
      </c>
      <c r="E86" s="257" t="s">
        <v>499</v>
      </c>
      <c r="F86" s="257" t="s">
        <v>1161</v>
      </c>
      <c r="G86" s="258">
        <f>VLOOKUP(C86,[1]TECNICAS!$F$12:$L$117,7,FALSE)</f>
        <v>100</v>
      </c>
      <c r="H86" s="256" t="s">
        <v>76</v>
      </c>
    </row>
    <row r="87" spans="1:8" x14ac:dyDescent="0.25">
      <c r="A87" s="256" t="s">
        <v>76</v>
      </c>
      <c r="B87" s="30" t="s">
        <v>555</v>
      </c>
      <c r="C87" s="62" t="s">
        <v>609</v>
      </c>
      <c r="D87" s="257" t="s">
        <v>499</v>
      </c>
      <c r="E87" s="257" t="s">
        <v>499</v>
      </c>
      <c r="F87" s="257" t="s">
        <v>1161</v>
      </c>
      <c r="G87" s="258">
        <f>VLOOKUP(C87,[1]TECNICAS!$F$12:$L$117,7,FALSE)</f>
        <v>100</v>
      </c>
      <c r="H87" s="256" t="s">
        <v>76</v>
      </c>
    </row>
    <row r="88" spans="1:8" x14ac:dyDescent="0.25">
      <c r="A88" s="256" t="s">
        <v>76</v>
      </c>
      <c r="B88" s="62" t="s">
        <v>1151</v>
      </c>
      <c r="C88" s="62" t="s">
        <v>614</v>
      </c>
      <c r="D88" s="257" t="s">
        <v>499</v>
      </c>
      <c r="E88" s="257" t="s">
        <v>499</v>
      </c>
      <c r="F88" s="257" t="s">
        <v>1161</v>
      </c>
      <c r="G88" s="258">
        <f>VLOOKUP(C88,[1]TECNICAS!$F$12:$L$117,7,FALSE)</f>
        <v>100</v>
      </c>
      <c r="H88" s="256" t="s">
        <v>76</v>
      </c>
    </row>
    <row r="89" spans="1:8" x14ac:dyDescent="0.25">
      <c r="A89" s="256" t="s">
        <v>76</v>
      </c>
      <c r="B89" s="62" t="s">
        <v>348</v>
      </c>
      <c r="C89" s="62" t="s">
        <v>614</v>
      </c>
      <c r="D89" s="257" t="s">
        <v>499</v>
      </c>
      <c r="E89" s="257" t="s">
        <v>499</v>
      </c>
      <c r="F89" s="257" t="s">
        <v>1161</v>
      </c>
      <c r="G89" s="258">
        <f>VLOOKUP(C89,[1]TECNICAS!$F$12:$L$117,7,FALSE)</f>
        <v>100</v>
      </c>
      <c r="H89" s="256" t="s">
        <v>76</v>
      </c>
    </row>
    <row r="90" spans="1:8" x14ac:dyDescent="0.25">
      <c r="A90" s="256" t="s">
        <v>76</v>
      </c>
      <c r="B90" s="30" t="s">
        <v>348</v>
      </c>
      <c r="C90" s="62" t="s">
        <v>619</v>
      </c>
      <c r="D90" s="257" t="s">
        <v>499</v>
      </c>
      <c r="E90" s="257" t="s">
        <v>499</v>
      </c>
      <c r="F90" s="257" t="s">
        <v>1161</v>
      </c>
      <c r="G90" s="258">
        <f>VLOOKUP(C90,[1]TECNICAS!$F$12:$L$117,7,FALSE)</f>
        <v>40</v>
      </c>
      <c r="H90" s="256" t="s">
        <v>76</v>
      </c>
    </row>
    <row r="91" spans="1:8" x14ac:dyDescent="0.25">
      <c r="A91" s="256" t="s">
        <v>76</v>
      </c>
      <c r="B91" s="30" t="s">
        <v>644</v>
      </c>
      <c r="C91" s="62" t="s">
        <v>643</v>
      </c>
      <c r="D91" s="257" t="s">
        <v>499</v>
      </c>
      <c r="E91" s="257" t="s">
        <v>499</v>
      </c>
      <c r="F91" s="257" t="s">
        <v>1161</v>
      </c>
      <c r="G91" s="258">
        <f>VLOOKUP(C91,[1]TECNICAS!$F$12:$L$117,7,FALSE)</f>
        <v>100</v>
      </c>
      <c r="H91" s="256" t="s">
        <v>76</v>
      </c>
    </row>
    <row r="92" spans="1:8" x14ac:dyDescent="0.25">
      <c r="A92" s="256" t="s">
        <v>76</v>
      </c>
      <c r="B92" s="62" t="s">
        <v>644</v>
      </c>
      <c r="C92" s="62" t="s">
        <v>650</v>
      </c>
      <c r="D92" s="257" t="s">
        <v>499</v>
      </c>
      <c r="E92" s="257" t="s">
        <v>499</v>
      </c>
      <c r="F92" s="257" t="s">
        <v>1161</v>
      </c>
      <c r="G92" s="258">
        <f>VLOOKUP(C92,[1]TECNICAS!$F$12:$L$117,7,FALSE)</f>
        <v>100</v>
      </c>
      <c r="H92" s="256" t="s">
        <v>76</v>
      </c>
    </row>
    <row r="93" spans="1:8" x14ac:dyDescent="0.25">
      <c r="A93" s="256" t="s">
        <v>76</v>
      </c>
      <c r="B93" s="62" t="s">
        <v>707</v>
      </c>
      <c r="C93" s="62" t="s">
        <v>650</v>
      </c>
      <c r="D93" s="257" t="s">
        <v>499</v>
      </c>
      <c r="E93" s="257" t="s">
        <v>499</v>
      </c>
      <c r="F93" s="257" t="s">
        <v>1161</v>
      </c>
      <c r="G93" s="258">
        <f>VLOOKUP(C93,[1]TECNICAS!$F$12:$L$117,7,FALSE)</f>
        <v>100</v>
      </c>
      <c r="H93" s="256" t="s">
        <v>76</v>
      </c>
    </row>
    <row r="94" spans="1:8" x14ac:dyDescent="0.25">
      <c r="A94" s="256" t="s">
        <v>67</v>
      </c>
      <c r="B94" s="62" t="s">
        <v>470</v>
      </c>
      <c r="C94" s="62" t="s">
        <v>662</v>
      </c>
      <c r="D94" s="257" t="s">
        <v>499</v>
      </c>
      <c r="E94" s="257" t="s">
        <v>499</v>
      </c>
      <c r="F94" s="257" t="s">
        <v>1161</v>
      </c>
      <c r="G94" s="258">
        <f>VLOOKUP(C94,[1]TECNICAS!$F$12:$L$117,7,FALSE)</f>
        <v>0</v>
      </c>
      <c r="H94" s="256" t="s">
        <v>67</v>
      </c>
    </row>
    <row r="95" spans="1:8" x14ac:dyDescent="0.25">
      <c r="A95" s="256" t="s">
        <v>76</v>
      </c>
      <c r="B95" s="62" t="s">
        <v>644</v>
      </c>
      <c r="C95" s="62" t="s">
        <v>662</v>
      </c>
      <c r="D95" s="257" t="s">
        <v>499</v>
      </c>
      <c r="E95" s="257" t="s">
        <v>499</v>
      </c>
      <c r="F95" s="257" t="s">
        <v>1161</v>
      </c>
      <c r="G95" s="258">
        <f>VLOOKUP(C95,[1]TECNICAS!$F$12:$L$117,7,FALSE)</f>
        <v>0</v>
      </c>
      <c r="H95" s="256" t="s">
        <v>76</v>
      </c>
    </row>
    <row r="96" spans="1:8" x14ac:dyDescent="0.25">
      <c r="A96" s="256" t="s">
        <v>76</v>
      </c>
      <c r="B96" s="62" t="s">
        <v>683</v>
      </c>
      <c r="C96" s="62" t="s">
        <v>662</v>
      </c>
      <c r="D96" s="257" t="s">
        <v>499</v>
      </c>
      <c r="E96" s="257" t="s">
        <v>499</v>
      </c>
      <c r="F96" s="257" t="s">
        <v>1161</v>
      </c>
      <c r="G96" s="258">
        <f>VLOOKUP(C96,[1]TECNICAS!$F$12:$L$117,7,FALSE)</f>
        <v>0</v>
      </c>
      <c r="H96" s="256" t="s">
        <v>76</v>
      </c>
    </row>
    <row r="97" spans="1:8" x14ac:dyDescent="0.25">
      <c r="A97" s="256" t="s">
        <v>76</v>
      </c>
      <c r="B97" s="30" t="s">
        <v>644</v>
      </c>
      <c r="C97" s="62" t="s">
        <v>673</v>
      </c>
      <c r="D97" s="257" t="s">
        <v>499</v>
      </c>
      <c r="E97" s="257" t="s">
        <v>499</v>
      </c>
      <c r="F97" s="257" t="s">
        <v>1161</v>
      </c>
      <c r="G97" s="258">
        <f>VLOOKUP(C97,[1]TECNICAS!$F$12:$L$117,7,FALSE)</f>
        <v>100</v>
      </c>
      <c r="H97" s="256" t="s">
        <v>76</v>
      </c>
    </row>
    <row r="98" spans="1:8" x14ac:dyDescent="0.25">
      <c r="A98" s="256" t="s">
        <v>76</v>
      </c>
      <c r="B98" s="30" t="s">
        <v>683</v>
      </c>
      <c r="C98" s="62" t="s">
        <v>682</v>
      </c>
      <c r="D98" s="257" t="s">
        <v>499</v>
      </c>
      <c r="E98" s="257" t="s">
        <v>499</v>
      </c>
      <c r="F98" s="257" t="s">
        <v>1161</v>
      </c>
      <c r="G98" s="258">
        <f>VLOOKUP(C98,[1]TECNICAS!$F$12:$L$117,7,FALSE)</f>
        <v>60</v>
      </c>
      <c r="H98" s="256" t="s">
        <v>76</v>
      </c>
    </row>
    <row r="99" spans="1:8" x14ac:dyDescent="0.25">
      <c r="A99" s="256" t="s">
        <v>67</v>
      </c>
      <c r="B99" s="62" t="s">
        <v>748</v>
      </c>
      <c r="C99" s="62" t="s">
        <v>688</v>
      </c>
      <c r="D99" s="257" t="s">
        <v>499</v>
      </c>
      <c r="E99" s="257" t="s">
        <v>499</v>
      </c>
      <c r="F99" s="257" t="s">
        <v>1161</v>
      </c>
      <c r="G99" s="258">
        <f>VLOOKUP(C99,[1]TECNICAS!$F$12:$L$117,7,FALSE)</f>
        <v>100</v>
      </c>
      <c r="H99" s="256" t="s">
        <v>67</v>
      </c>
    </row>
    <row r="100" spans="1:8" x14ac:dyDescent="0.25">
      <c r="A100" s="256" t="s">
        <v>76</v>
      </c>
      <c r="B100" s="62" t="s">
        <v>683</v>
      </c>
      <c r="C100" s="62" t="s">
        <v>688</v>
      </c>
      <c r="D100" s="257" t="s">
        <v>499</v>
      </c>
      <c r="E100" s="257" t="s">
        <v>499</v>
      </c>
      <c r="F100" s="257" t="s">
        <v>1161</v>
      </c>
      <c r="G100" s="258">
        <f>VLOOKUP(C100,[1]TECNICAS!$F$12:$L$117,7,FALSE)</f>
        <v>100</v>
      </c>
      <c r="H100" s="256" t="s">
        <v>76</v>
      </c>
    </row>
    <row r="101" spans="1:8" x14ac:dyDescent="0.25">
      <c r="A101" s="256" t="s">
        <v>67</v>
      </c>
      <c r="B101" s="62" t="s">
        <v>748</v>
      </c>
      <c r="C101" s="62" t="s">
        <v>694</v>
      </c>
      <c r="D101" s="257" t="s">
        <v>499</v>
      </c>
      <c r="E101" s="257" t="s">
        <v>499</v>
      </c>
      <c r="F101" s="257" t="s">
        <v>1161</v>
      </c>
      <c r="G101" s="258">
        <f>VLOOKUP(C101,[1]TECNICAS!$F$12:$L$117,7,FALSE)</f>
        <v>100</v>
      </c>
      <c r="H101" s="256" t="s">
        <v>67</v>
      </c>
    </row>
    <row r="102" spans="1:8" x14ac:dyDescent="0.25">
      <c r="A102" s="256" t="s">
        <v>76</v>
      </c>
      <c r="B102" s="62" t="s">
        <v>644</v>
      </c>
      <c r="C102" s="62" t="s">
        <v>694</v>
      </c>
      <c r="D102" s="257" t="s">
        <v>499</v>
      </c>
      <c r="E102" s="257" t="s">
        <v>499</v>
      </c>
      <c r="F102" s="257" t="s">
        <v>1161</v>
      </c>
      <c r="G102" s="258">
        <f>VLOOKUP(C102,[1]TECNICAS!$F$12:$L$117,7,FALSE)</f>
        <v>100</v>
      </c>
      <c r="H102" s="256" t="s">
        <v>76</v>
      </c>
    </row>
    <row r="103" spans="1:8" x14ac:dyDescent="0.25">
      <c r="A103" s="256" t="s">
        <v>76</v>
      </c>
      <c r="B103" s="62" t="s">
        <v>683</v>
      </c>
      <c r="C103" s="62" t="s">
        <v>694</v>
      </c>
      <c r="D103" s="257" t="s">
        <v>499</v>
      </c>
      <c r="E103" s="257" t="s">
        <v>499</v>
      </c>
      <c r="F103" s="257" t="s">
        <v>1161</v>
      </c>
      <c r="G103" s="258">
        <f>VLOOKUP(C103,[1]TECNICAS!$F$12:$L$117,7,FALSE)</f>
        <v>100</v>
      </c>
      <c r="H103" s="256" t="s">
        <v>76</v>
      </c>
    </row>
    <row r="104" spans="1:8" x14ac:dyDescent="0.25">
      <c r="A104" s="256" t="s">
        <v>76</v>
      </c>
      <c r="B104" s="62" t="s">
        <v>707</v>
      </c>
      <c r="C104" s="62" t="s">
        <v>700</v>
      </c>
      <c r="D104" s="257" t="s">
        <v>499</v>
      </c>
      <c r="E104" s="257" t="s">
        <v>499</v>
      </c>
      <c r="F104" s="257" t="s">
        <v>1161</v>
      </c>
      <c r="G104" s="258">
        <f>VLOOKUP(C104,[1]TECNICAS!$F$12:$L$117,7,FALSE)</f>
        <v>40</v>
      </c>
      <c r="H104" s="256" t="s">
        <v>76</v>
      </c>
    </row>
    <row r="105" spans="1:8" x14ac:dyDescent="0.25">
      <c r="A105" s="256" t="s">
        <v>76</v>
      </c>
      <c r="B105" s="62" t="s">
        <v>1163</v>
      </c>
      <c r="C105" s="62" t="s">
        <v>700</v>
      </c>
      <c r="D105" s="257" t="s">
        <v>499</v>
      </c>
      <c r="E105" s="257" t="s">
        <v>499</v>
      </c>
      <c r="F105" s="257" t="s">
        <v>1161</v>
      </c>
      <c r="G105" s="258">
        <f>VLOOKUP(C105,[1]TECNICAS!$F$12:$L$117,7,FALSE)</f>
        <v>40</v>
      </c>
      <c r="H105" s="256" t="s">
        <v>76</v>
      </c>
    </row>
    <row r="106" spans="1:8" x14ac:dyDescent="0.25">
      <c r="A106" s="256" t="s">
        <v>76</v>
      </c>
      <c r="B106" s="62" t="s">
        <v>707</v>
      </c>
      <c r="C106" s="62" t="s">
        <v>706</v>
      </c>
      <c r="D106" s="257" t="s">
        <v>499</v>
      </c>
      <c r="E106" s="257" t="s">
        <v>499</v>
      </c>
      <c r="F106" s="257" t="s">
        <v>1161</v>
      </c>
      <c r="G106" s="258">
        <f>VLOOKUP(C106,[1]TECNICAS!$F$12:$L$117,7,FALSE)</f>
        <v>100</v>
      </c>
      <c r="H106" s="256" t="s">
        <v>76</v>
      </c>
    </row>
    <row r="107" spans="1:8" x14ac:dyDescent="0.25">
      <c r="A107" s="256" t="s">
        <v>67</v>
      </c>
      <c r="B107" s="30" t="s">
        <v>713</v>
      </c>
      <c r="C107" s="62" t="s">
        <v>712</v>
      </c>
      <c r="D107" s="257" t="s">
        <v>499</v>
      </c>
      <c r="E107" s="257" t="s">
        <v>499</v>
      </c>
      <c r="F107" s="257" t="s">
        <v>1161</v>
      </c>
      <c r="G107" s="258" t="str">
        <f>VLOOKUP(C107,[1]TECNICAS!$F$12:$L$117,7,FALSE)</f>
        <v>n/a</v>
      </c>
      <c r="H107" s="256" t="s">
        <v>67</v>
      </c>
    </row>
    <row r="108" spans="1:8" x14ac:dyDescent="0.25">
      <c r="A108" s="256" t="s">
        <v>76</v>
      </c>
      <c r="B108" s="62" t="s">
        <v>1159</v>
      </c>
      <c r="C108" s="62" t="s">
        <v>718</v>
      </c>
      <c r="D108" s="257" t="s">
        <v>499</v>
      </c>
      <c r="E108" s="257" t="s">
        <v>499</v>
      </c>
      <c r="F108" s="257" t="s">
        <v>1161</v>
      </c>
      <c r="G108" s="258">
        <f>VLOOKUP(C108,[1]TECNICAS!$F$12:$L$117,7,FALSE)</f>
        <v>20</v>
      </c>
      <c r="H108" s="256" t="s">
        <v>76</v>
      </c>
    </row>
    <row r="109" spans="1:8" x14ac:dyDescent="0.25">
      <c r="A109" s="256" t="s">
        <v>76</v>
      </c>
      <c r="B109" s="62" t="s">
        <v>1160</v>
      </c>
      <c r="C109" s="62" t="s">
        <v>718</v>
      </c>
      <c r="D109" s="257" t="s">
        <v>499</v>
      </c>
      <c r="E109" s="257" t="s">
        <v>499</v>
      </c>
      <c r="F109" s="257" t="s">
        <v>1161</v>
      </c>
      <c r="G109" s="258">
        <f>VLOOKUP(C109,[1]TECNICAS!$F$12:$L$117,7,FALSE)</f>
        <v>20</v>
      </c>
      <c r="H109" s="256" t="s">
        <v>76</v>
      </c>
    </row>
    <row r="110" spans="1:8" x14ac:dyDescent="0.25">
      <c r="A110" s="256" t="s">
        <v>76</v>
      </c>
      <c r="B110" s="30" t="s">
        <v>729</v>
      </c>
      <c r="C110" s="62" t="s">
        <v>728</v>
      </c>
      <c r="D110" s="257" t="s">
        <v>499</v>
      </c>
      <c r="E110" s="257" t="s">
        <v>499</v>
      </c>
      <c r="F110" s="257" t="s">
        <v>1161</v>
      </c>
      <c r="G110" s="258">
        <f>VLOOKUP(C110,[1]TECNICAS!$F$12:$L$117,7,FALSE)</f>
        <v>100</v>
      </c>
      <c r="H110" s="256" t="s">
        <v>76</v>
      </c>
    </row>
    <row r="111" spans="1:8" x14ac:dyDescent="0.25">
      <c r="A111" s="256" t="s">
        <v>76</v>
      </c>
      <c r="B111" s="62" t="s">
        <v>908</v>
      </c>
      <c r="C111" s="62" t="s">
        <v>742</v>
      </c>
      <c r="D111" s="257" t="s">
        <v>499</v>
      </c>
      <c r="E111" s="257" t="s">
        <v>499</v>
      </c>
      <c r="F111" s="257" t="s">
        <v>1161</v>
      </c>
      <c r="G111" s="258">
        <f>VLOOKUP(C111,[1]TECNICAS!$F$12:$L$117,7,FALSE)</f>
        <v>40</v>
      </c>
      <c r="H111" s="256" t="s">
        <v>76</v>
      </c>
    </row>
    <row r="112" spans="1:8" x14ac:dyDescent="0.25">
      <c r="A112" s="256" t="s">
        <v>76</v>
      </c>
      <c r="B112" s="62" t="s">
        <v>1164</v>
      </c>
      <c r="C112" s="62" t="s">
        <v>742</v>
      </c>
      <c r="D112" s="257" t="s">
        <v>499</v>
      </c>
      <c r="E112" s="257" t="s">
        <v>499</v>
      </c>
      <c r="F112" s="257" t="s">
        <v>1161</v>
      </c>
      <c r="G112" s="258">
        <f>VLOOKUP(C112,[1]TECNICAS!$F$12:$L$117,7,FALSE)</f>
        <v>40</v>
      </c>
      <c r="H112" s="256" t="s">
        <v>76</v>
      </c>
    </row>
    <row r="113" spans="1:8" x14ac:dyDescent="0.25">
      <c r="A113" s="256" t="s">
        <v>67</v>
      </c>
      <c r="B113" s="30" t="s">
        <v>748</v>
      </c>
      <c r="C113" s="62" t="s">
        <v>747</v>
      </c>
      <c r="D113" s="257" t="s">
        <v>499</v>
      </c>
      <c r="E113" s="257" t="s">
        <v>499</v>
      </c>
      <c r="F113" s="257" t="s">
        <v>1161</v>
      </c>
      <c r="G113" s="258">
        <f>VLOOKUP(C113,[1]TECNICAS!$F$12:$L$117,7,FALSE)</f>
        <v>20</v>
      </c>
      <c r="H113" s="256" t="s">
        <v>67</v>
      </c>
    </row>
    <row r="114" spans="1:8" x14ac:dyDescent="0.25">
      <c r="A114" s="256" t="s">
        <v>76</v>
      </c>
      <c r="B114" s="30" t="s">
        <v>753</v>
      </c>
      <c r="C114" s="62" t="s">
        <v>752</v>
      </c>
      <c r="D114" s="257" t="s">
        <v>499</v>
      </c>
      <c r="E114" s="257" t="s">
        <v>499</v>
      </c>
      <c r="F114" s="257" t="s">
        <v>1161</v>
      </c>
      <c r="G114" s="258">
        <f>VLOOKUP(C114,[1]TECNICAS!$F$12:$L$117,7,FALSE)</f>
        <v>100</v>
      </c>
      <c r="H114" s="256" t="s">
        <v>76</v>
      </c>
    </row>
    <row r="115" spans="1:8" x14ac:dyDescent="0.25">
      <c r="A115" s="256" t="s">
        <v>76</v>
      </c>
      <c r="B115" s="62" t="s">
        <v>1165</v>
      </c>
      <c r="C115" s="62" t="s">
        <v>761</v>
      </c>
      <c r="D115" s="257" t="s">
        <v>499</v>
      </c>
      <c r="E115" s="257" t="s">
        <v>499</v>
      </c>
      <c r="F115" s="257" t="s">
        <v>1161</v>
      </c>
      <c r="G115" s="258">
        <f>VLOOKUP(C115,[1]TECNICAS!$F$12:$L$117,7,FALSE)</f>
        <v>100</v>
      </c>
      <c r="H115" s="256" t="s">
        <v>76</v>
      </c>
    </row>
    <row r="116" spans="1:8" x14ac:dyDescent="0.25">
      <c r="A116" s="256" t="s">
        <v>66</v>
      </c>
      <c r="B116" s="62" t="s">
        <v>1166</v>
      </c>
      <c r="C116" s="62" t="s">
        <v>761</v>
      </c>
      <c r="D116" s="257" t="s">
        <v>499</v>
      </c>
      <c r="E116" s="257" t="s">
        <v>499</v>
      </c>
      <c r="F116" s="257" t="s">
        <v>1161</v>
      </c>
      <c r="G116" s="258">
        <f>VLOOKUP(C116,[1]TECNICAS!$F$12:$L$117,7,FALSE)</f>
        <v>100</v>
      </c>
      <c r="H116" s="256" t="s">
        <v>66</v>
      </c>
    </row>
    <row r="117" spans="1:8" x14ac:dyDescent="0.25">
      <c r="A117" s="256" t="s">
        <v>70</v>
      </c>
      <c r="B117" s="62" t="s">
        <v>1167</v>
      </c>
      <c r="C117" s="62" t="s">
        <v>761</v>
      </c>
      <c r="D117" s="257" t="s">
        <v>499</v>
      </c>
      <c r="E117" s="257" t="s">
        <v>499</v>
      </c>
      <c r="F117" s="257" t="s">
        <v>1161</v>
      </c>
      <c r="G117" s="258">
        <f>VLOOKUP(C117,[1]TECNICAS!$F$12:$L$117,7,FALSE)</f>
        <v>100</v>
      </c>
      <c r="H117" s="256" t="s">
        <v>70</v>
      </c>
    </row>
    <row r="118" spans="1:8" x14ac:dyDescent="0.25">
      <c r="A118" s="256" t="s">
        <v>76</v>
      </c>
      <c r="B118" s="62" t="s">
        <v>1168</v>
      </c>
      <c r="C118" s="62" t="s">
        <v>771</v>
      </c>
      <c r="D118" s="257" t="s">
        <v>499</v>
      </c>
      <c r="E118" s="257" t="s">
        <v>499</v>
      </c>
      <c r="F118" s="257" t="s">
        <v>1161</v>
      </c>
      <c r="G118" s="258">
        <f>VLOOKUP(C118,[1]TECNICAS!$F$12:$L$117,7,FALSE)</f>
        <v>40</v>
      </c>
      <c r="H118" s="256" t="s">
        <v>76</v>
      </c>
    </row>
    <row r="119" spans="1:8" x14ac:dyDescent="0.25">
      <c r="A119" s="256" t="s">
        <v>76</v>
      </c>
      <c r="B119" s="62" t="s">
        <v>490</v>
      </c>
      <c r="C119" s="62" t="s">
        <v>771</v>
      </c>
      <c r="D119" s="257" t="s">
        <v>499</v>
      </c>
      <c r="E119" s="257" t="s">
        <v>499</v>
      </c>
      <c r="F119" s="257" t="s">
        <v>1161</v>
      </c>
      <c r="G119" s="258">
        <f>VLOOKUP(C119,[1]TECNICAS!$F$12:$L$117,7,FALSE)</f>
        <v>40</v>
      </c>
      <c r="H119" s="256" t="s">
        <v>76</v>
      </c>
    </row>
    <row r="120" spans="1:8" x14ac:dyDescent="0.25">
      <c r="A120" s="256" t="s">
        <v>76</v>
      </c>
      <c r="B120" s="62" t="s">
        <v>785</v>
      </c>
      <c r="C120" s="62" t="s">
        <v>779</v>
      </c>
      <c r="D120" s="257" t="s">
        <v>499</v>
      </c>
      <c r="E120" s="257" t="s">
        <v>499</v>
      </c>
      <c r="F120" s="257" t="s">
        <v>1161</v>
      </c>
      <c r="G120" s="258">
        <f>VLOOKUP(C120,[1]TECNICAS!$F$12:$L$117,7,FALSE)</f>
        <v>60</v>
      </c>
      <c r="H120" s="256" t="s">
        <v>76</v>
      </c>
    </row>
    <row r="121" spans="1:8" x14ac:dyDescent="0.25">
      <c r="A121" s="256" t="s">
        <v>66</v>
      </c>
      <c r="B121" s="62" t="s">
        <v>1169</v>
      </c>
      <c r="C121" s="62" t="s">
        <v>779</v>
      </c>
      <c r="D121" s="257" t="s">
        <v>499</v>
      </c>
      <c r="E121" s="257" t="s">
        <v>499</v>
      </c>
      <c r="F121" s="257" t="s">
        <v>1161</v>
      </c>
      <c r="G121" s="258">
        <f>VLOOKUP(C121,[1]TECNICAS!$F$12:$L$117,7,FALSE)</f>
        <v>60</v>
      </c>
      <c r="H121" s="256" t="s">
        <v>66</v>
      </c>
    </row>
    <row r="122" spans="1:8" x14ac:dyDescent="0.25">
      <c r="A122" s="256" t="s">
        <v>70</v>
      </c>
      <c r="B122" s="62" t="s">
        <v>1170</v>
      </c>
      <c r="C122" s="62" t="s">
        <v>779</v>
      </c>
      <c r="D122" s="257" t="s">
        <v>499</v>
      </c>
      <c r="E122" s="257" t="s">
        <v>499</v>
      </c>
      <c r="F122" s="257" t="s">
        <v>1161</v>
      </c>
      <c r="G122" s="258">
        <f>VLOOKUP(C122,[1]TECNICAS!$F$12:$L$117,7,FALSE)</f>
        <v>60</v>
      </c>
      <c r="H122" s="256" t="s">
        <v>70</v>
      </c>
    </row>
    <row r="123" spans="1:8" x14ac:dyDescent="0.25">
      <c r="A123" s="256" t="s">
        <v>76</v>
      </c>
      <c r="B123" s="30" t="s">
        <v>785</v>
      </c>
      <c r="C123" s="62" t="s">
        <v>784</v>
      </c>
      <c r="D123" s="257" t="s">
        <v>499</v>
      </c>
      <c r="E123" s="257" t="s">
        <v>499</v>
      </c>
      <c r="F123" s="257" t="s">
        <v>1161</v>
      </c>
      <c r="G123" s="258">
        <f>VLOOKUP(C123,[1]TECNICAS!$F$12:$L$117,7,FALSE)</f>
        <v>40</v>
      </c>
      <c r="H123" s="256" t="s">
        <v>76</v>
      </c>
    </row>
    <row r="124" spans="1:8" x14ac:dyDescent="0.25">
      <c r="A124" s="256" t="s">
        <v>76</v>
      </c>
      <c r="B124" s="62" t="s">
        <v>785</v>
      </c>
      <c r="C124" s="62" t="s">
        <v>789</v>
      </c>
      <c r="D124" s="257" t="s">
        <v>499</v>
      </c>
      <c r="E124" s="257" t="s">
        <v>499</v>
      </c>
      <c r="F124" s="257" t="s">
        <v>1161</v>
      </c>
      <c r="G124" s="258">
        <f>VLOOKUP(C124,[1]TECNICAS!$F$12:$L$117,7,FALSE)</f>
        <v>80</v>
      </c>
      <c r="H124" s="256" t="s">
        <v>76</v>
      </c>
    </row>
    <row r="125" spans="1:8" x14ac:dyDescent="0.25">
      <c r="A125" s="256" t="s">
        <v>70</v>
      </c>
      <c r="B125" s="62" t="s">
        <v>1170</v>
      </c>
      <c r="C125" s="62" t="s">
        <v>789</v>
      </c>
      <c r="D125" s="257" t="s">
        <v>499</v>
      </c>
      <c r="E125" s="257" t="s">
        <v>499</v>
      </c>
      <c r="F125" s="257" t="s">
        <v>1161</v>
      </c>
      <c r="G125" s="258">
        <f>VLOOKUP(C125,[1]TECNICAS!$F$12:$L$117,7,FALSE)</f>
        <v>80</v>
      </c>
      <c r="H125" s="256" t="s">
        <v>70</v>
      </c>
    </row>
    <row r="126" spans="1:8" x14ac:dyDescent="0.25">
      <c r="A126" s="256" t="s">
        <v>76</v>
      </c>
      <c r="B126" s="30" t="s">
        <v>785</v>
      </c>
      <c r="C126" s="62" t="s">
        <v>794</v>
      </c>
      <c r="D126" s="257" t="s">
        <v>499</v>
      </c>
      <c r="E126" s="257" t="s">
        <v>499</v>
      </c>
      <c r="F126" s="257" t="s">
        <v>1161</v>
      </c>
      <c r="G126" s="258">
        <f>VLOOKUP(C126,[1]TECNICAS!$F$12:$L$117,7,FALSE)</f>
        <v>100</v>
      </c>
      <c r="H126" s="256" t="s">
        <v>76</v>
      </c>
    </row>
    <row r="127" spans="1:8" x14ac:dyDescent="0.25">
      <c r="A127" s="256" t="s">
        <v>76</v>
      </c>
      <c r="B127" s="62" t="s">
        <v>1165</v>
      </c>
      <c r="C127" s="62" t="s">
        <v>801</v>
      </c>
      <c r="D127" s="257" t="s">
        <v>499</v>
      </c>
      <c r="E127" s="257" t="s">
        <v>499</v>
      </c>
      <c r="F127" s="257" t="s">
        <v>1161</v>
      </c>
      <c r="G127" s="258">
        <f>VLOOKUP(C127,[1]TECNICAS!$F$12:$L$117,7,FALSE)</f>
        <v>40</v>
      </c>
      <c r="H127" s="256" t="s">
        <v>76</v>
      </c>
    </row>
    <row r="128" spans="1:8" x14ac:dyDescent="0.25">
      <c r="A128" s="256" t="s">
        <v>76</v>
      </c>
      <c r="B128" s="62" t="s">
        <v>908</v>
      </c>
      <c r="C128" s="62" t="s">
        <v>801</v>
      </c>
      <c r="D128" s="257" t="s">
        <v>499</v>
      </c>
      <c r="E128" s="257" t="s">
        <v>499</v>
      </c>
      <c r="F128" s="257" t="s">
        <v>1161</v>
      </c>
      <c r="G128" s="258">
        <f>VLOOKUP(C128,[1]TECNICAS!$F$12:$L$117,7,FALSE)</f>
        <v>40</v>
      </c>
      <c r="H128" s="256" t="s">
        <v>76</v>
      </c>
    </row>
    <row r="129" spans="1:8" x14ac:dyDescent="0.25">
      <c r="A129" s="256" t="s">
        <v>76</v>
      </c>
      <c r="B129" s="62" t="s">
        <v>1164</v>
      </c>
      <c r="C129" s="62" t="s">
        <v>801</v>
      </c>
      <c r="D129" s="257" t="s">
        <v>499</v>
      </c>
      <c r="E129" s="257" t="s">
        <v>499</v>
      </c>
      <c r="F129" s="257" t="s">
        <v>1161</v>
      </c>
      <c r="G129" s="258">
        <f>VLOOKUP(C129,[1]TECNICAS!$F$12:$L$117,7,FALSE)</f>
        <v>40</v>
      </c>
      <c r="H129" s="256" t="s">
        <v>76</v>
      </c>
    </row>
    <row r="130" spans="1:8" x14ac:dyDescent="0.25">
      <c r="A130" s="256" t="s">
        <v>66</v>
      </c>
      <c r="B130" s="62" t="s">
        <v>1171</v>
      </c>
      <c r="C130" s="62" t="s">
        <v>801</v>
      </c>
      <c r="D130" s="257" t="s">
        <v>499</v>
      </c>
      <c r="E130" s="257" t="s">
        <v>499</v>
      </c>
      <c r="F130" s="257" t="s">
        <v>1161</v>
      </c>
      <c r="G130" s="258">
        <f>VLOOKUP(C130,[1]TECNICAS!$F$12:$L$117,7,FALSE)</f>
        <v>40</v>
      </c>
      <c r="H130" s="256" t="s">
        <v>66</v>
      </c>
    </row>
    <row r="131" spans="1:8" x14ac:dyDescent="0.25">
      <c r="A131" s="256" t="s">
        <v>67</v>
      </c>
      <c r="B131" s="62" t="s">
        <v>516</v>
      </c>
      <c r="C131" s="62" t="s">
        <v>809</v>
      </c>
      <c r="D131" s="257" t="s">
        <v>499</v>
      </c>
      <c r="E131" s="257" t="s">
        <v>499</v>
      </c>
      <c r="F131" s="257" t="s">
        <v>1161</v>
      </c>
      <c r="G131" s="258">
        <f>VLOOKUP(C131,[1]TECNICAS!$F$12:$L$117,7,FALSE)</f>
        <v>60</v>
      </c>
      <c r="H131" s="256" t="s">
        <v>67</v>
      </c>
    </row>
    <row r="132" spans="1:8" x14ac:dyDescent="0.25">
      <c r="A132" s="256" t="s">
        <v>67</v>
      </c>
      <c r="B132" s="62" t="s">
        <v>1172</v>
      </c>
      <c r="C132" s="62" t="s">
        <v>809</v>
      </c>
      <c r="D132" s="257" t="s">
        <v>499</v>
      </c>
      <c r="E132" s="257" t="s">
        <v>499</v>
      </c>
      <c r="F132" s="257" t="s">
        <v>1161</v>
      </c>
      <c r="G132" s="258">
        <f>VLOOKUP(C132,[1]TECNICAS!$F$12:$L$117,7,FALSE)</f>
        <v>60</v>
      </c>
      <c r="H132" s="256" t="s">
        <v>67</v>
      </c>
    </row>
    <row r="133" spans="1:8" x14ac:dyDescent="0.25">
      <c r="A133" s="256" t="s">
        <v>76</v>
      </c>
      <c r="B133" s="62" t="s">
        <v>510</v>
      </c>
      <c r="C133" s="62" t="s">
        <v>809</v>
      </c>
      <c r="D133" s="257" t="s">
        <v>499</v>
      </c>
      <c r="E133" s="257" t="s">
        <v>499</v>
      </c>
      <c r="F133" s="257" t="s">
        <v>1161</v>
      </c>
      <c r="G133" s="258">
        <f>VLOOKUP(C133,[1]TECNICAS!$F$12:$L$117,7,FALSE)</f>
        <v>60</v>
      </c>
      <c r="H133" s="256" t="s">
        <v>76</v>
      </c>
    </row>
    <row r="134" spans="1:8" x14ac:dyDescent="0.25">
      <c r="A134" s="256" t="s">
        <v>66</v>
      </c>
      <c r="B134" s="62" t="s">
        <v>1173</v>
      </c>
      <c r="C134" s="62" t="s">
        <v>809</v>
      </c>
      <c r="D134" s="257" t="s">
        <v>499</v>
      </c>
      <c r="E134" s="257" t="s">
        <v>499</v>
      </c>
      <c r="F134" s="257" t="s">
        <v>1161</v>
      </c>
      <c r="G134" s="258">
        <f>VLOOKUP(C134,[1]TECNICAS!$F$12:$L$117,7,FALSE)</f>
        <v>60</v>
      </c>
      <c r="H134" s="256" t="s">
        <v>66</v>
      </c>
    </row>
    <row r="135" spans="1:8" x14ac:dyDescent="0.25">
      <c r="A135" s="256" t="s">
        <v>70</v>
      </c>
      <c r="B135" s="62" t="s">
        <v>1174</v>
      </c>
      <c r="C135" s="62" t="s">
        <v>809</v>
      </c>
      <c r="D135" s="257" t="s">
        <v>499</v>
      </c>
      <c r="E135" s="257" t="s">
        <v>499</v>
      </c>
      <c r="F135" s="257" t="s">
        <v>1161</v>
      </c>
      <c r="G135" s="258">
        <f>VLOOKUP(C135,[1]TECNICAS!$F$12:$L$117,7,FALSE)</f>
        <v>60</v>
      </c>
      <c r="H135" s="256" t="s">
        <v>70</v>
      </c>
    </row>
    <row r="136" spans="1:8" x14ac:dyDescent="0.25">
      <c r="A136" s="256" t="s">
        <v>76</v>
      </c>
      <c r="B136" s="62" t="s">
        <v>908</v>
      </c>
      <c r="C136" s="62" t="s">
        <v>814</v>
      </c>
      <c r="D136" s="257" t="s">
        <v>499</v>
      </c>
      <c r="E136" s="257" t="s">
        <v>499</v>
      </c>
      <c r="F136" s="257" t="s">
        <v>1161</v>
      </c>
      <c r="G136" s="258">
        <f>VLOOKUP(C136,[1]TECNICAS!$F$12:$L$117,7,FALSE)</f>
        <v>100</v>
      </c>
      <c r="H136" s="256" t="s">
        <v>76</v>
      </c>
    </row>
    <row r="137" spans="1:8" x14ac:dyDescent="0.25">
      <c r="A137" s="256" t="s">
        <v>76</v>
      </c>
      <c r="B137" s="62" t="s">
        <v>1164</v>
      </c>
      <c r="C137" s="62" t="s">
        <v>814</v>
      </c>
      <c r="D137" s="257" t="s">
        <v>499</v>
      </c>
      <c r="E137" s="257" t="s">
        <v>499</v>
      </c>
      <c r="F137" s="257" t="s">
        <v>1161</v>
      </c>
      <c r="G137" s="258">
        <f>VLOOKUP(C137,[1]TECNICAS!$F$12:$L$117,7,FALSE)</f>
        <v>100</v>
      </c>
      <c r="H137" s="256" t="s">
        <v>76</v>
      </c>
    </row>
    <row r="138" spans="1:8" x14ac:dyDescent="0.25">
      <c r="A138" s="256" t="s">
        <v>76</v>
      </c>
      <c r="B138" s="62" t="s">
        <v>331</v>
      </c>
      <c r="C138" s="62" t="s">
        <v>830</v>
      </c>
      <c r="D138" s="257" t="s">
        <v>499</v>
      </c>
      <c r="E138" s="257" t="s">
        <v>499</v>
      </c>
      <c r="F138" s="257" t="s">
        <v>1161</v>
      </c>
      <c r="G138" s="258">
        <f>VLOOKUP(C138,[1]TECNICAS!$F$12:$L$117,7,FALSE)</f>
        <v>100</v>
      </c>
      <c r="H138" s="256" t="s">
        <v>76</v>
      </c>
    </row>
    <row r="139" spans="1:8" x14ac:dyDescent="0.25">
      <c r="A139" s="256" t="s">
        <v>76</v>
      </c>
      <c r="B139" s="62" t="s">
        <v>1175</v>
      </c>
      <c r="C139" s="62" t="s">
        <v>830</v>
      </c>
      <c r="D139" s="257" t="s">
        <v>499</v>
      </c>
      <c r="E139" s="257" t="s">
        <v>499</v>
      </c>
      <c r="F139" s="257" t="s">
        <v>1161</v>
      </c>
      <c r="G139" s="258">
        <f>VLOOKUP(C139,[1]TECNICAS!$F$12:$L$117,7,FALSE)</f>
        <v>100</v>
      </c>
      <c r="H139" s="256" t="s">
        <v>76</v>
      </c>
    </row>
    <row r="140" spans="1:8" x14ac:dyDescent="0.25">
      <c r="A140" s="256" t="s">
        <v>76</v>
      </c>
      <c r="B140" s="62" t="s">
        <v>1158</v>
      </c>
      <c r="C140" s="62" t="s">
        <v>830</v>
      </c>
      <c r="D140" s="257" t="s">
        <v>499</v>
      </c>
      <c r="E140" s="257" t="s">
        <v>499</v>
      </c>
      <c r="F140" s="257" t="s">
        <v>1161</v>
      </c>
      <c r="G140" s="258">
        <f>VLOOKUP(C140,[1]TECNICAS!$F$12:$L$117,7,FALSE)</f>
        <v>100</v>
      </c>
      <c r="H140" s="256" t="s">
        <v>76</v>
      </c>
    </row>
    <row r="141" spans="1:8" x14ac:dyDescent="0.25">
      <c r="A141" s="256" t="s">
        <v>76</v>
      </c>
      <c r="B141" s="62" t="s">
        <v>1176</v>
      </c>
      <c r="C141" s="62" t="s">
        <v>830</v>
      </c>
      <c r="D141" s="257" t="s">
        <v>499</v>
      </c>
      <c r="E141" s="257" t="s">
        <v>499</v>
      </c>
      <c r="F141" s="257" t="s">
        <v>1161</v>
      </c>
      <c r="G141" s="258">
        <f>VLOOKUP(C141,[1]TECNICAS!$F$12:$L$117,7,FALSE)</f>
        <v>100</v>
      </c>
      <c r="H141" s="256" t="s">
        <v>76</v>
      </c>
    </row>
    <row r="142" spans="1:8" x14ac:dyDescent="0.25">
      <c r="A142" s="256" t="s">
        <v>76</v>
      </c>
      <c r="B142" s="62" t="s">
        <v>1175</v>
      </c>
      <c r="C142" s="62" t="s">
        <v>841</v>
      </c>
      <c r="D142" s="257" t="s">
        <v>499</v>
      </c>
      <c r="E142" s="257" t="s">
        <v>499</v>
      </c>
      <c r="F142" s="257" t="s">
        <v>1161</v>
      </c>
      <c r="G142" s="258">
        <f>VLOOKUP(C142,[1]TECNICAS!$F$12:$L$117,7,FALSE)</f>
        <v>100</v>
      </c>
      <c r="H142" s="256" t="s">
        <v>76</v>
      </c>
    </row>
    <row r="143" spans="1:8" x14ac:dyDescent="0.25">
      <c r="A143" s="256" t="s">
        <v>76</v>
      </c>
      <c r="B143" s="62" t="s">
        <v>348</v>
      </c>
      <c r="C143" s="62" t="s">
        <v>841</v>
      </c>
      <c r="D143" s="257" t="s">
        <v>499</v>
      </c>
      <c r="E143" s="257" t="s">
        <v>499</v>
      </c>
      <c r="F143" s="257" t="s">
        <v>1161</v>
      </c>
      <c r="G143" s="258">
        <f>VLOOKUP(C143,[1]TECNICAS!$F$12:$L$117,7,FALSE)</f>
        <v>100</v>
      </c>
      <c r="H143" s="256" t="s">
        <v>76</v>
      </c>
    </row>
    <row r="144" spans="1:8" x14ac:dyDescent="0.25">
      <c r="A144" s="256" t="s">
        <v>67</v>
      </c>
      <c r="B144" s="62" t="s">
        <v>1177</v>
      </c>
      <c r="C144" s="62" t="s">
        <v>850</v>
      </c>
      <c r="D144" s="257" t="s">
        <v>499</v>
      </c>
      <c r="E144" s="257" t="s">
        <v>499</v>
      </c>
      <c r="F144" s="257" t="s">
        <v>1161</v>
      </c>
      <c r="G144" s="258">
        <f>VLOOKUP(C144,[1]TECNICAS!$F$12:$L$117,7,FALSE)</f>
        <v>80</v>
      </c>
      <c r="H144" s="256" t="s">
        <v>67</v>
      </c>
    </row>
    <row r="145" spans="1:8" x14ac:dyDescent="0.25">
      <c r="A145" s="256" t="s">
        <v>76</v>
      </c>
      <c r="B145" s="62" t="s">
        <v>1175</v>
      </c>
      <c r="C145" s="62" t="s">
        <v>850</v>
      </c>
      <c r="D145" s="257" t="s">
        <v>499</v>
      </c>
      <c r="E145" s="257" t="s">
        <v>499</v>
      </c>
      <c r="F145" s="257" t="s">
        <v>1161</v>
      </c>
      <c r="G145" s="258">
        <f>VLOOKUP(C145,[1]TECNICAS!$F$12:$L$117,7,FALSE)</f>
        <v>80</v>
      </c>
      <c r="H145" s="256" t="s">
        <v>76</v>
      </c>
    </row>
    <row r="146" spans="1:8" x14ac:dyDescent="0.25">
      <c r="A146" s="256" t="s">
        <v>76</v>
      </c>
      <c r="B146" s="62" t="s">
        <v>331</v>
      </c>
      <c r="C146" s="62" t="s">
        <v>850</v>
      </c>
      <c r="D146" s="257" t="s">
        <v>499</v>
      </c>
      <c r="E146" s="257" t="s">
        <v>499</v>
      </c>
      <c r="F146" s="257" t="s">
        <v>1161</v>
      </c>
      <c r="G146" s="258">
        <f>VLOOKUP(C146,[1]TECNICAS!$F$12:$L$117,7,FALSE)</f>
        <v>80</v>
      </c>
      <c r="H146" s="256" t="s">
        <v>76</v>
      </c>
    </row>
    <row r="147" spans="1:8" x14ac:dyDescent="0.25">
      <c r="A147" s="256" t="s">
        <v>76</v>
      </c>
      <c r="B147" s="62" t="s">
        <v>1158</v>
      </c>
      <c r="C147" s="62" t="s">
        <v>850</v>
      </c>
      <c r="D147" s="257" t="s">
        <v>499</v>
      </c>
      <c r="E147" s="257" t="s">
        <v>499</v>
      </c>
      <c r="F147" s="257" t="s">
        <v>1161</v>
      </c>
      <c r="G147" s="258">
        <f>VLOOKUP(C147,[1]TECNICAS!$F$12:$L$117,7,FALSE)</f>
        <v>80</v>
      </c>
      <c r="H147" s="256" t="s">
        <v>76</v>
      </c>
    </row>
    <row r="148" spans="1:8" x14ac:dyDescent="0.25">
      <c r="A148" s="256" t="s">
        <v>76</v>
      </c>
      <c r="B148" s="62" t="s">
        <v>348</v>
      </c>
      <c r="C148" s="62" t="s">
        <v>850</v>
      </c>
      <c r="D148" s="257" t="s">
        <v>499</v>
      </c>
      <c r="E148" s="257" t="s">
        <v>499</v>
      </c>
      <c r="F148" s="257" t="s">
        <v>1161</v>
      </c>
      <c r="G148" s="258">
        <f>VLOOKUP(C148,[1]TECNICAS!$F$12:$L$117,7,FALSE)</f>
        <v>80</v>
      </c>
      <c r="H148" s="256" t="s">
        <v>76</v>
      </c>
    </row>
    <row r="149" spans="1:8" x14ac:dyDescent="0.25">
      <c r="A149" s="256" t="s">
        <v>76</v>
      </c>
      <c r="B149" s="62" t="s">
        <v>1176</v>
      </c>
      <c r="C149" s="62" t="s">
        <v>850</v>
      </c>
      <c r="D149" s="257" t="s">
        <v>499</v>
      </c>
      <c r="E149" s="257" t="s">
        <v>499</v>
      </c>
      <c r="F149" s="257" t="s">
        <v>1161</v>
      </c>
      <c r="G149" s="258">
        <f>VLOOKUP(C149,[1]TECNICAS!$F$12:$L$117,7,FALSE)</f>
        <v>80</v>
      </c>
      <c r="H149" s="256" t="s">
        <v>76</v>
      </c>
    </row>
    <row r="150" spans="1:8" x14ac:dyDescent="0.25">
      <c r="A150" s="256" t="s">
        <v>76</v>
      </c>
      <c r="B150" s="62" t="s">
        <v>1158</v>
      </c>
      <c r="C150" s="62" t="s">
        <v>861</v>
      </c>
      <c r="D150" s="257" t="s">
        <v>499</v>
      </c>
      <c r="E150" s="257" t="s">
        <v>499</v>
      </c>
      <c r="F150" s="257" t="s">
        <v>1161</v>
      </c>
      <c r="G150" s="258">
        <f>VLOOKUP(C150,[1]TECNICAS!$F$12:$L$117,7,FALSE)</f>
        <v>100</v>
      </c>
      <c r="H150" s="256" t="s">
        <v>76</v>
      </c>
    </row>
    <row r="151" spans="1:8" x14ac:dyDescent="0.25">
      <c r="A151" s="256" t="s">
        <v>76</v>
      </c>
      <c r="B151" s="62" t="s">
        <v>348</v>
      </c>
      <c r="C151" s="62" t="s">
        <v>861</v>
      </c>
      <c r="D151" s="257" t="s">
        <v>499</v>
      </c>
      <c r="E151" s="257" t="s">
        <v>499</v>
      </c>
      <c r="F151" s="257" t="s">
        <v>1161</v>
      </c>
      <c r="G151" s="258">
        <f>VLOOKUP(C151,[1]TECNICAS!$F$12:$L$117,7,FALSE)</f>
        <v>100</v>
      </c>
      <c r="H151" s="256" t="s">
        <v>76</v>
      </c>
    </row>
    <row r="152" spans="1:8" x14ac:dyDescent="0.25">
      <c r="A152" s="256" t="s">
        <v>76</v>
      </c>
      <c r="B152" s="30" t="s">
        <v>348</v>
      </c>
      <c r="C152" s="62" t="s">
        <v>867</v>
      </c>
      <c r="D152" s="257" t="s">
        <v>499</v>
      </c>
      <c r="E152" s="257" t="s">
        <v>499</v>
      </c>
      <c r="F152" s="257" t="s">
        <v>1161</v>
      </c>
      <c r="G152" s="258">
        <f>VLOOKUP(C152,[1]TECNICAS!$F$12:$L$117,7,FALSE)</f>
        <v>100</v>
      </c>
      <c r="H152" s="256" t="s">
        <v>76</v>
      </c>
    </row>
    <row r="153" spans="1:8" x14ac:dyDescent="0.25">
      <c r="A153" s="256" t="s">
        <v>76</v>
      </c>
      <c r="B153" s="257" t="s">
        <v>877</v>
      </c>
      <c r="C153" s="62" t="s">
        <v>876</v>
      </c>
      <c r="D153" s="257" t="s">
        <v>499</v>
      </c>
      <c r="E153" s="257" t="s">
        <v>499</v>
      </c>
      <c r="F153" s="257" t="s">
        <v>1161</v>
      </c>
      <c r="G153" s="258">
        <f>VLOOKUP(C153,[1]TECNICAS!$F$12:$L$117,7,FALSE)</f>
        <v>80</v>
      </c>
      <c r="H153" s="256" t="s">
        <v>76</v>
      </c>
    </row>
    <row r="154" spans="1:8" x14ac:dyDescent="0.25">
      <c r="A154" s="256" t="s">
        <v>76</v>
      </c>
      <c r="B154" s="203" t="s">
        <v>1158</v>
      </c>
      <c r="C154" s="62" t="s">
        <v>882</v>
      </c>
      <c r="D154" s="257" t="s">
        <v>499</v>
      </c>
      <c r="E154" s="257" t="s">
        <v>499</v>
      </c>
      <c r="F154" s="257" t="s">
        <v>1161</v>
      </c>
      <c r="G154" s="258">
        <f>VLOOKUP(C154,[1]TECNICAS!$F$12:$L$117,7,FALSE)</f>
        <v>80</v>
      </c>
      <c r="H154" s="256" t="s">
        <v>76</v>
      </c>
    </row>
    <row r="155" spans="1:8" x14ac:dyDescent="0.25">
      <c r="A155" s="256" t="s">
        <v>76</v>
      </c>
      <c r="B155" s="203" t="s">
        <v>348</v>
      </c>
      <c r="C155" s="62" t="s">
        <v>882</v>
      </c>
      <c r="D155" s="257" t="s">
        <v>499</v>
      </c>
      <c r="E155" s="257" t="s">
        <v>499</v>
      </c>
      <c r="F155" s="257" t="s">
        <v>1161</v>
      </c>
      <c r="G155" s="258">
        <f>VLOOKUP(C155,[1]TECNICAS!$F$12:$L$117,7,FALSE)</f>
        <v>80</v>
      </c>
      <c r="H155" s="256" t="s">
        <v>76</v>
      </c>
    </row>
    <row r="156" spans="1:8" x14ac:dyDescent="0.25">
      <c r="A156" s="256" t="s">
        <v>76</v>
      </c>
      <c r="B156" s="203" t="s">
        <v>1165</v>
      </c>
      <c r="C156" s="62" t="s">
        <v>882</v>
      </c>
      <c r="D156" s="257" t="s">
        <v>499</v>
      </c>
      <c r="E156" s="257" t="s">
        <v>499</v>
      </c>
      <c r="F156" s="257" t="s">
        <v>1161</v>
      </c>
      <c r="G156" s="258">
        <f>VLOOKUP(C156,[1]TECNICAS!$F$12:$L$117,7,FALSE)</f>
        <v>80</v>
      </c>
      <c r="H156" s="256" t="s">
        <v>76</v>
      </c>
    </row>
    <row r="157" spans="1:8" x14ac:dyDescent="0.25">
      <c r="A157" s="256" t="s">
        <v>76</v>
      </c>
      <c r="B157" s="203" t="s">
        <v>1158</v>
      </c>
      <c r="C157" s="62" t="s">
        <v>888</v>
      </c>
      <c r="D157" s="257" t="s">
        <v>499</v>
      </c>
      <c r="E157" s="257" t="s">
        <v>499</v>
      </c>
      <c r="F157" s="257" t="s">
        <v>1161</v>
      </c>
      <c r="G157" s="258">
        <f>VLOOKUP(C157,[1]TECNICAS!$F$12:$L$117,7,FALSE)</f>
        <v>80</v>
      </c>
      <c r="H157" s="256" t="s">
        <v>76</v>
      </c>
    </row>
    <row r="158" spans="1:8" x14ac:dyDescent="0.25">
      <c r="A158" s="256" t="s">
        <v>76</v>
      </c>
      <c r="B158" s="203" t="s">
        <v>348</v>
      </c>
      <c r="C158" s="62" t="s">
        <v>888</v>
      </c>
      <c r="D158" s="257" t="s">
        <v>499</v>
      </c>
      <c r="E158" s="257" t="s">
        <v>499</v>
      </c>
      <c r="F158" s="257" t="s">
        <v>1161</v>
      </c>
      <c r="G158" s="258">
        <f>VLOOKUP(C158,[1]TECNICAS!$F$12:$L$117,7,FALSE)</f>
        <v>80</v>
      </c>
      <c r="H158" s="256" t="s">
        <v>76</v>
      </c>
    </row>
    <row r="159" spans="1:8" x14ac:dyDescent="0.25">
      <c r="A159" s="256" t="s">
        <v>76</v>
      </c>
      <c r="B159" s="203" t="s">
        <v>1165</v>
      </c>
      <c r="C159" s="62" t="s">
        <v>888</v>
      </c>
      <c r="D159" s="257" t="s">
        <v>499</v>
      </c>
      <c r="E159" s="257" t="s">
        <v>499</v>
      </c>
      <c r="F159" s="257" t="s">
        <v>1161</v>
      </c>
      <c r="G159" s="258">
        <f>VLOOKUP(C159,[1]TECNICAS!$F$12:$L$117,7,FALSE)</f>
        <v>80</v>
      </c>
      <c r="H159" s="256" t="s">
        <v>76</v>
      </c>
    </row>
    <row r="160" spans="1:8" x14ac:dyDescent="0.25">
      <c r="A160" s="256" t="s">
        <v>76</v>
      </c>
      <c r="B160" s="257" t="s">
        <v>877</v>
      </c>
      <c r="C160" s="62" t="s">
        <v>897</v>
      </c>
      <c r="D160" s="257" t="s">
        <v>499</v>
      </c>
      <c r="E160" s="257" t="s">
        <v>499</v>
      </c>
      <c r="F160" s="257" t="s">
        <v>1161</v>
      </c>
      <c r="G160" s="258">
        <f>VLOOKUP(C160,[1]TECNICAS!$F$12:$L$117,7,FALSE)</f>
        <v>40</v>
      </c>
      <c r="H160" s="256" t="s">
        <v>76</v>
      </c>
    </row>
    <row r="161" spans="1:8" x14ac:dyDescent="0.25">
      <c r="A161" s="256" t="s">
        <v>76</v>
      </c>
      <c r="B161" s="203" t="s">
        <v>908</v>
      </c>
      <c r="C161" s="62" t="s">
        <v>902</v>
      </c>
      <c r="D161" s="257" t="s">
        <v>499</v>
      </c>
      <c r="E161" s="257" t="s">
        <v>499</v>
      </c>
      <c r="F161" s="257" t="s">
        <v>1161</v>
      </c>
      <c r="G161" s="258">
        <f>VLOOKUP(C161,[1]TECNICAS!$F$12:$L$117,7,FALSE)</f>
        <v>40</v>
      </c>
      <c r="H161" s="256" t="s">
        <v>76</v>
      </c>
    </row>
    <row r="162" spans="1:8" x14ac:dyDescent="0.25">
      <c r="A162" s="256" t="s">
        <v>76</v>
      </c>
      <c r="B162" s="203" t="s">
        <v>1164</v>
      </c>
      <c r="C162" s="62" t="s">
        <v>902</v>
      </c>
      <c r="D162" s="257" t="s">
        <v>499</v>
      </c>
      <c r="E162" s="257" t="s">
        <v>499</v>
      </c>
      <c r="F162" s="257" t="s">
        <v>1161</v>
      </c>
      <c r="G162" s="258">
        <f>VLOOKUP(C162,[1]TECNICAS!$F$12:$L$117,7,FALSE)</f>
        <v>40</v>
      </c>
      <c r="H162" s="256" t="s">
        <v>76</v>
      </c>
    </row>
    <row r="163" spans="1:8" x14ac:dyDescent="0.25">
      <c r="A163" s="256" t="s">
        <v>76</v>
      </c>
      <c r="B163" s="257" t="s">
        <v>908</v>
      </c>
      <c r="C163" s="62" t="s">
        <v>907</v>
      </c>
      <c r="D163" s="257" t="s">
        <v>499</v>
      </c>
      <c r="E163" s="257" t="s">
        <v>499</v>
      </c>
      <c r="F163" s="257" t="s">
        <v>1161</v>
      </c>
      <c r="G163" s="258">
        <f>VLOOKUP(C163,[1]TECNICAS!$F$12:$L$117,7,FALSE)</f>
        <v>20</v>
      </c>
      <c r="H163" s="256" t="s">
        <v>76</v>
      </c>
    </row>
    <row r="164" spans="1:8" x14ac:dyDescent="0.25">
      <c r="A164" s="256" t="s">
        <v>76</v>
      </c>
      <c r="B164" s="257" t="s">
        <v>908</v>
      </c>
      <c r="C164" s="62" t="s">
        <v>913</v>
      </c>
      <c r="D164" s="257" t="s">
        <v>499</v>
      </c>
      <c r="E164" s="257" t="s">
        <v>499</v>
      </c>
      <c r="F164" s="257" t="s">
        <v>1161</v>
      </c>
      <c r="G164" s="258">
        <f>VLOOKUP(C164,[1]TECNICAS!$F$12:$L$117,7,FALSE)</f>
        <v>20</v>
      </c>
      <c r="H164" s="256" t="s">
        <v>76</v>
      </c>
    </row>
    <row r="165" spans="1:8" x14ac:dyDescent="0.25">
      <c r="A165" s="256" t="s">
        <v>76</v>
      </c>
      <c r="B165" s="257" t="s">
        <v>877</v>
      </c>
      <c r="C165" s="62" t="s">
        <v>918</v>
      </c>
      <c r="D165" s="257" t="s">
        <v>499</v>
      </c>
      <c r="E165" s="257" t="s">
        <v>499</v>
      </c>
      <c r="F165" s="257" t="s">
        <v>1161</v>
      </c>
      <c r="G165" s="258">
        <f>VLOOKUP(C165,[1]TECNICAS!$F$12:$L$117,7,FALSE)</f>
        <v>40</v>
      </c>
      <c r="H165" s="256" t="s">
        <v>76</v>
      </c>
    </row>
    <row r="166" spans="1:8" x14ac:dyDescent="0.25">
      <c r="A166" s="256" t="s">
        <v>66</v>
      </c>
      <c r="B166" s="257" t="s">
        <v>929</v>
      </c>
      <c r="C166" s="62" t="s">
        <v>928</v>
      </c>
      <c r="D166" s="257" t="s">
        <v>499</v>
      </c>
      <c r="E166" s="257" t="s">
        <v>499</v>
      </c>
      <c r="F166" s="257" t="s">
        <v>1161</v>
      </c>
      <c r="G166" s="258">
        <f>VLOOKUP(C166,[1]TECNICAS!$F$12:$L$117,7,FALSE)</f>
        <v>80</v>
      </c>
      <c r="H166" s="256" t="s">
        <v>66</v>
      </c>
    </row>
    <row r="167" spans="1:8" x14ac:dyDescent="0.25">
      <c r="A167" s="256" t="s">
        <v>66</v>
      </c>
      <c r="B167" s="257" t="s">
        <v>935</v>
      </c>
      <c r="C167" s="62" t="s">
        <v>934</v>
      </c>
      <c r="D167" s="257" t="s">
        <v>499</v>
      </c>
      <c r="E167" s="257" t="s">
        <v>499</v>
      </c>
      <c r="F167" s="257" t="s">
        <v>1161</v>
      </c>
      <c r="G167" s="258">
        <f>VLOOKUP(C167,[1]TECNICAS!$F$12:$L$117,7,FALSE)</f>
        <v>80</v>
      </c>
      <c r="H167" s="256" t="s">
        <v>66</v>
      </c>
    </row>
    <row r="168" spans="1:8" x14ac:dyDescent="0.25">
      <c r="A168" s="256" t="s">
        <v>76</v>
      </c>
      <c r="B168" s="203" t="s">
        <v>1178</v>
      </c>
      <c r="C168" s="62" t="s">
        <v>958</v>
      </c>
      <c r="D168" s="257" t="s">
        <v>499</v>
      </c>
      <c r="E168" s="257" t="s">
        <v>499</v>
      </c>
      <c r="F168" s="257" t="s">
        <v>1161</v>
      </c>
      <c r="G168" s="258">
        <f>VLOOKUP(C168,[1]TECNICAS!$F$12:$L$117,7,FALSE)</f>
        <v>40</v>
      </c>
      <c r="H168" s="256" t="s">
        <v>76</v>
      </c>
    </row>
    <row r="169" spans="1:8" x14ac:dyDescent="0.25">
      <c r="A169" s="256" t="s">
        <v>66</v>
      </c>
      <c r="B169" s="203" t="s">
        <v>1179</v>
      </c>
      <c r="C169" s="62" t="s">
        <v>958</v>
      </c>
      <c r="D169" s="257" t="s">
        <v>499</v>
      </c>
      <c r="E169" s="257" t="s">
        <v>499</v>
      </c>
      <c r="F169" s="257" t="s">
        <v>1161</v>
      </c>
      <c r="G169" s="258">
        <f>VLOOKUP(C169,[1]TECNICAS!$F$12:$L$117,7,FALSE)</f>
        <v>40</v>
      </c>
      <c r="H169" s="256" t="s">
        <v>66</v>
      </c>
    </row>
    <row r="170" spans="1:8" x14ac:dyDescent="0.25">
      <c r="A170" s="256" t="s">
        <v>70</v>
      </c>
      <c r="B170" s="203" t="s">
        <v>1150</v>
      </c>
      <c r="C170" s="62" t="s">
        <v>958</v>
      </c>
      <c r="D170" s="257" t="s">
        <v>499</v>
      </c>
      <c r="E170" s="257" t="s">
        <v>499</v>
      </c>
      <c r="F170" s="257" t="s">
        <v>1161</v>
      </c>
      <c r="G170" s="258">
        <f>VLOOKUP(C170,[1]TECNICAS!$F$12:$L$117,7,FALSE)</f>
        <v>40</v>
      </c>
      <c r="H170" s="256" t="s">
        <v>70</v>
      </c>
    </row>
    <row r="171" spans="1:8" x14ac:dyDescent="0.25">
      <c r="A171" s="256" t="s">
        <v>66</v>
      </c>
      <c r="B171" s="257" t="s">
        <v>965</v>
      </c>
      <c r="C171" s="62" t="s">
        <v>964</v>
      </c>
      <c r="D171" s="257" t="s">
        <v>499</v>
      </c>
      <c r="E171" s="257" t="s">
        <v>499</v>
      </c>
      <c r="F171" s="257" t="s">
        <v>1161</v>
      </c>
      <c r="G171" s="258">
        <f>VLOOKUP(C171,[1]TECNICAS!$F$12:$L$117,7,FALSE)</f>
        <v>20</v>
      </c>
      <c r="H171" s="256" t="s">
        <v>66</v>
      </c>
    </row>
    <row r="172" spans="1:8" x14ac:dyDescent="0.25">
      <c r="A172" s="256" t="s">
        <v>70</v>
      </c>
      <c r="B172" s="257" t="s">
        <v>304</v>
      </c>
      <c r="C172" s="62" t="s">
        <v>970</v>
      </c>
      <c r="D172" s="257" t="s">
        <v>499</v>
      </c>
      <c r="E172" s="257" t="s">
        <v>499</v>
      </c>
      <c r="F172" s="257" t="s">
        <v>1161</v>
      </c>
      <c r="G172" s="258">
        <f>VLOOKUP(C172,[1]TECNICAS!$F$12:$L$117,7,FALSE)</f>
        <v>20</v>
      </c>
      <c r="H172" s="256" t="s">
        <v>70</v>
      </c>
    </row>
    <row r="173" spans="1:8" x14ac:dyDescent="0.25">
      <c r="A173" s="256" t="s">
        <v>66</v>
      </c>
      <c r="B173" s="134" t="s">
        <v>1179</v>
      </c>
      <c r="C173" s="62" t="s">
        <v>975</v>
      </c>
      <c r="D173" s="257" t="s">
        <v>499</v>
      </c>
      <c r="E173" s="257" t="s">
        <v>499</v>
      </c>
      <c r="F173" s="257" t="s">
        <v>1161</v>
      </c>
      <c r="G173" s="258">
        <f>VLOOKUP(C173,[1]TECNICAS!$F$12:$L$117,7,FALSE)</f>
        <v>20</v>
      </c>
      <c r="H173" s="256" t="s">
        <v>66</v>
      </c>
    </row>
    <row r="174" spans="1:8" x14ac:dyDescent="0.25">
      <c r="A174" s="256" t="s">
        <v>70</v>
      </c>
      <c r="B174" s="134" t="s">
        <v>1180</v>
      </c>
      <c r="C174" s="62" t="s">
        <v>975</v>
      </c>
      <c r="D174" s="257" t="s">
        <v>499</v>
      </c>
      <c r="E174" s="257" t="s">
        <v>499</v>
      </c>
      <c r="F174" s="257" t="s">
        <v>1161</v>
      </c>
      <c r="G174" s="258">
        <f>VLOOKUP(C174,[1]TECNICAS!$F$12:$L$117,7,FALSE)</f>
        <v>20</v>
      </c>
      <c r="H174" s="256" t="s">
        <v>70</v>
      </c>
    </row>
    <row r="175" spans="1:8" x14ac:dyDescent="0.25">
      <c r="A175" s="256" t="s">
        <v>70</v>
      </c>
      <c r="B175" s="203" t="s">
        <v>1181</v>
      </c>
      <c r="C175" s="62" t="s">
        <v>982</v>
      </c>
      <c r="D175" s="257" t="s">
        <v>499</v>
      </c>
      <c r="E175" s="257" t="s">
        <v>499</v>
      </c>
      <c r="F175" s="257" t="s">
        <v>1161</v>
      </c>
      <c r="G175" s="258">
        <f>VLOOKUP(C175,[1]TECNICAS!$F$12:$L$117,7,FALSE)</f>
        <v>20</v>
      </c>
      <c r="H175" s="256" t="s">
        <v>70</v>
      </c>
    </row>
    <row r="176" spans="1:8" x14ac:dyDescent="0.25">
      <c r="A176" s="256" t="s">
        <v>70</v>
      </c>
      <c r="B176" s="203" t="s">
        <v>1170</v>
      </c>
      <c r="C176" s="62" t="s">
        <v>982</v>
      </c>
      <c r="D176" s="257" t="s">
        <v>499</v>
      </c>
      <c r="E176" s="257" t="s">
        <v>499</v>
      </c>
      <c r="F176" s="257" t="s">
        <v>1161</v>
      </c>
      <c r="G176" s="258">
        <f>VLOOKUP(C176,[1]TECNICAS!$F$12:$L$117,7,FALSE)</f>
        <v>20</v>
      </c>
      <c r="H176" s="256" t="s">
        <v>70</v>
      </c>
    </row>
    <row r="177" spans="1:8" x14ac:dyDescent="0.25">
      <c r="A177" s="256" t="s">
        <v>70</v>
      </c>
      <c r="B177" s="203" t="s">
        <v>1167</v>
      </c>
      <c r="C177" s="62" t="s">
        <v>982</v>
      </c>
      <c r="D177" s="257" t="s">
        <v>499</v>
      </c>
      <c r="E177" s="257" t="s">
        <v>499</v>
      </c>
      <c r="F177" s="257" t="s">
        <v>1161</v>
      </c>
      <c r="G177" s="258">
        <f>VLOOKUP(C177,[1]TECNICAS!$F$12:$L$117,7,FALSE)</f>
        <v>20</v>
      </c>
      <c r="H177" s="256" t="s">
        <v>70</v>
      </c>
    </row>
    <row r="178" spans="1:8" x14ac:dyDescent="0.25">
      <c r="A178" s="256" t="s">
        <v>69</v>
      </c>
      <c r="B178" s="203" t="s">
        <v>1182</v>
      </c>
      <c r="C178" s="62" t="s">
        <v>982</v>
      </c>
      <c r="D178" s="257" t="s">
        <v>499</v>
      </c>
      <c r="E178" s="257" t="s">
        <v>499</v>
      </c>
      <c r="F178" s="257" t="s">
        <v>1161</v>
      </c>
      <c r="G178" s="258">
        <f>VLOOKUP(C178,[1]TECNICAS!$F$12:$L$117,7,FALSE)</f>
        <v>20</v>
      </c>
      <c r="H178" s="256" t="s">
        <v>69</v>
      </c>
    </row>
    <row r="179" spans="1:8" x14ac:dyDescent="0.25">
      <c r="A179" s="256" t="s">
        <v>66</v>
      </c>
      <c r="B179" s="203" t="s">
        <v>1183</v>
      </c>
      <c r="C179" s="62" t="s">
        <v>988</v>
      </c>
      <c r="D179" s="257" t="s">
        <v>499</v>
      </c>
      <c r="E179" s="257" t="s">
        <v>499</v>
      </c>
      <c r="F179" s="257" t="s">
        <v>1161</v>
      </c>
      <c r="G179" s="258">
        <f>VLOOKUP(C179,[1]TECNICAS!$F$12:$L$117,7,FALSE)</f>
        <v>40</v>
      </c>
      <c r="H179" s="256" t="s">
        <v>66</v>
      </c>
    </row>
    <row r="180" spans="1:8" x14ac:dyDescent="0.25">
      <c r="A180" s="256" t="s">
        <v>70</v>
      </c>
      <c r="B180" s="203" t="s">
        <v>1184</v>
      </c>
      <c r="C180" s="62" t="s">
        <v>988</v>
      </c>
      <c r="D180" s="257" t="s">
        <v>499</v>
      </c>
      <c r="E180" s="257" t="s">
        <v>499</v>
      </c>
      <c r="F180" s="257" t="s">
        <v>1161</v>
      </c>
      <c r="G180" s="258">
        <f>VLOOKUP(C180,[1]TECNICAS!$F$12:$L$117,7,FALSE)</f>
        <v>40</v>
      </c>
      <c r="H180" s="256" t="s">
        <v>70</v>
      </c>
    </row>
    <row r="181" spans="1:8" x14ac:dyDescent="0.25">
      <c r="A181" s="256" t="s">
        <v>70</v>
      </c>
      <c r="B181" s="203" t="s">
        <v>1185</v>
      </c>
      <c r="C181" s="62" t="s">
        <v>988</v>
      </c>
      <c r="D181" s="257" t="s">
        <v>499</v>
      </c>
      <c r="E181" s="257" t="s">
        <v>499</v>
      </c>
      <c r="F181" s="257" t="s">
        <v>1161</v>
      </c>
      <c r="G181" s="258">
        <f>VLOOKUP(C181,[1]TECNICAS!$F$12:$L$117,7,FALSE)</f>
        <v>40</v>
      </c>
      <c r="H181" s="256" t="s">
        <v>70</v>
      </c>
    </row>
    <row r="182" spans="1:8" x14ac:dyDescent="0.25">
      <c r="A182" s="256" t="s">
        <v>70</v>
      </c>
      <c r="B182" s="257" t="s">
        <v>996</v>
      </c>
      <c r="C182" s="62" t="s">
        <v>994</v>
      </c>
      <c r="D182" s="257" t="s">
        <v>499</v>
      </c>
      <c r="E182" s="257" t="s">
        <v>499</v>
      </c>
      <c r="F182" s="257" t="s">
        <v>1161</v>
      </c>
      <c r="G182" s="258">
        <f>VLOOKUP(C182,[1]TECNICAS!$F$12:$L$117,7,FALSE)</f>
        <v>20</v>
      </c>
      <c r="H182" s="256" t="s">
        <v>70</v>
      </c>
    </row>
    <row r="183" spans="1:8" x14ac:dyDescent="0.25">
      <c r="A183" s="256" t="s">
        <v>67</v>
      </c>
      <c r="B183" s="62" t="s">
        <v>470</v>
      </c>
      <c r="C183" s="30" t="s">
        <v>453</v>
      </c>
      <c r="D183" s="257" t="s">
        <v>499</v>
      </c>
      <c r="E183" s="257" t="s">
        <v>499</v>
      </c>
      <c r="F183" s="257" t="s">
        <v>1071</v>
      </c>
      <c r="G183" s="258">
        <f>VLOOKUP(C183,[1]ADMINISTRATIVAS!$F$12:$L$76,7,FALSE)</f>
        <v>20</v>
      </c>
      <c r="H183" s="256" t="s">
        <v>67</v>
      </c>
    </row>
    <row r="184" spans="1:8" x14ac:dyDescent="0.25">
      <c r="A184" s="256" t="s">
        <v>76</v>
      </c>
      <c r="B184" s="62" t="s">
        <v>1178</v>
      </c>
      <c r="C184" s="30" t="s">
        <v>453</v>
      </c>
      <c r="D184" s="257" t="s">
        <v>499</v>
      </c>
      <c r="E184" s="257" t="s">
        <v>499</v>
      </c>
      <c r="F184" s="257" t="s">
        <v>1071</v>
      </c>
      <c r="G184" s="258">
        <f>VLOOKUP(C184,[1]ADMINISTRATIVAS!$F$12:$L$76,7,FALSE)</f>
        <v>20</v>
      </c>
      <c r="H184" s="256" t="s">
        <v>76</v>
      </c>
    </row>
    <row r="185" spans="1:8" x14ac:dyDescent="0.25">
      <c r="A185" s="256" t="s">
        <v>67</v>
      </c>
      <c r="B185" s="62" t="s">
        <v>470</v>
      </c>
      <c r="C185" s="30" t="s">
        <v>458</v>
      </c>
      <c r="D185" s="257" t="s">
        <v>499</v>
      </c>
      <c r="E185" s="257" t="s">
        <v>499</v>
      </c>
      <c r="F185" s="257" t="s">
        <v>1071</v>
      </c>
      <c r="G185" s="258">
        <f>VLOOKUP(C185,[1]ADMINISTRATIVAS!$F$12:$L$76,7,FALSE)</f>
        <v>20</v>
      </c>
      <c r="H185" s="256" t="s">
        <v>67</v>
      </c>
    </row>
    <row r="186" spans="1:8" x14ac:dyDescent="0.25">
      <c r="A186" s="256" t="s">
        <v>76</v>
      </c>
      <c r="B186" s="62" t="s">
        <v>490</v>
      </c>
      <c r="C186" s="30" t="s">
        <v>458</v>
      </c>
      <c r="D186" s="257" t="s">
        <v>499</v>
      </c>
      <c r="E186" s="257" t="s">
        <v>499</v>
      </c>
      <c r="F186" s="257" t="s">
        <v>1071</v>
      </c>
      <c r="G186" s="258">
        <f>VLOOKUP(C186,[1]ADMINISTRATIVAS!$F$12:$L$76,7,FALSE)</f>
        <v>20</v>
      </c>
      <c r="H186" s="256" t="s">
        <v>76</v>
      </c>
    </row>
    <row r="187" spans="1:8" x14ac:dyDescent="0.25">
      <c r="A187" s="256" t="s">
        <v>76</v>
      </c>
      <c r="B187" s="62" t="s">
        <v>1178</v>
      </c>
      <c r="C187" s="30" t="s">
        <v>458</v>
      </c>
      <c r="D187" s="257" t="s">
        <v>499</v>
      </c>
      <c r="E187" s="257" t="s">
        <v>499</v>
      </c>
      <c r="F187" s="257" t="s">
        <v>1071</v>
      </c>
      <c r="G187" s="258">
        <f>VLOOKUP(C187,[1]ADMINISTRATIVAS!$F$12:$L$76,7,FALSE)</f>
        <v>20</v>
      </c>
      <c r="H187" s="256" t="s">
        <v>76</v>
      </c>
    </row>
    <row r="188" spans="1:8" x14ac:dyDescent="0.25">
      <c r="A188" s="256" t="s">
        <v>76</v>
      </c>
      <c r="B188" s="62" t="s">
        <v>1178</v>
      </c>
      <c r="C188" s="30" t="s">
        <v>458</v>
      </c>
      <c r="D188" s="257" t="s">
        <v>499</v>
      </c>
      <c r="E188" s="257" t="s">
        <v>499</v>
      </c>
      <c r="F188" s="257" t="s">
        <v>1071</v>
      </c>
      <c r="G188" s="258">
        <f>VLOOKUP(C188,[1]ADMINISTRATIVAS!$F$12:$L$76,7,FALSE)</f>
        <v>20</v>
      </c>
      <c r="H188" s="256" t="s">
        <v>76</v>
      </c>
    </row>
    <row r="189" spans="1:8" x14ac:dyDescent="0.25">
      <c r="A189" s="256" t="s">
        <v>76</v>
      </c>
      <c r="B189" s="62" t="s">
        <v>490</v>
      </c>
      <c r="C189" s="30" t="s">
        <v>461</v>
      </c>
      <c r="D189" s="257" t="s">
        <v>499</v>
      </c>
      <c r="E189" s="257" t="s">
        <v>499</v>
      </c>
      <c r="F189" s="257" t="s">
        <v>1071</v>
      </c>
      <c r="G189" s="258">
        <f>VLOOKUP(C189,[1]ADMINISTRATIVAS!$F$12:$L$76,7,FALSE)</f>
        <v>20</v>
      </c>
      <c r="H189" s="256" t="s">
        <v>76</v>
      </c>
    </row>
    <row r="190" spans="1:8" x14ac:dyDescent="0.25">
      <c r="A190" s="256" t="s">
        <v>76</v>
      </c>
      <c r="B190" s="62" t="s">
        <v>1186</v>
      </c>
      <c r="C190" s="30" t="s">
        <v>461</v>
      </c>
      <c r="D190" s="257" t="s">
        <v>499</v>
      </c>
      <c r="E190" s="257" t="s">
        <v>499</v>
      </c>
      <c r="F190" s="257" t="s">
        <v>1071</v>
      </c>
      <c r="G190" s="258">
        <f>VLOOKUP(C190,[1]ADMINISTRATIVAS!$F$12:$L$76,7,FALSE)</f>
        <v>20</v>
      </c>
      <c r="H190" s="256" t="s">
        <v>76</v>
      </c>
    </row>
    <row r="191" spans="1:8" x14ac:dyDescent="0.25">
      <c r="A191" s="256" t="s">
        <v>67</v>
      </c>
      <c r="B191" s="30" t="s">
        <v>470</v>
      </c>
      <c r="C191" s="30" t="s">
        <v>469</v>
      </c>
      <c r="D191" s="257" t="s">
        <v>499</v>
      </c>
      <c r="E191" s="257" t="s">
        <v>499</v>
      </c>
      <c r="F191" s="257" t="s">
        <v>1071</v>
      </c>
      <c r="G191" s="258">
        <f>VLOOKUP(C191,[1]ADMINISTRATIVAS!$F$12:$L$76,7,FALSE)</f>
        <v>80</v>
      </c>
      <c r="H191" s="256" t="s">
        <v>67</v>
      </c>
    </row>
    <row r="192" spans="1:8" x14ac:dyDescent="0.25">
      <c r="A192" s="256" t="s">
        <v>67</v>
      </c>
      <c r="B192" s="257" t="s">
        <v>477</v>
      </c>
      <c r="C192" s="30" t="s">
        <v>476</v>
      </c>
      <c r="D192" s="257" t="s">
        <v>499</v>
      </c>
      <c r="E192" s="257" t="s">
        <v>499</v>
      </c>
      <c r="F192" s="257" t="s">
        <v>1071</v>
      </c>
      <c r="G192" s="258">
        <f>VLOOKUP(C192,[1]ADMINISTRATIVAS!$F$12:$L$76,7,FALSE)</f>
        <v>90</v>
      </c>
      <c r="H192" s="256" t="s">
        <v>67</v>
      </c>
    </row>
    <row r="193" spans="1:8" x14ac:dyDescent="0.25">
      <c r="A193" s="256" t="s">
        <v>76</v>
      </c>
      <c r="B193" s="257" t="s">
        <v>490</v>
      </c>
      <c r="C193" s="30" t="s">
        <v>489</v>
      </c>
      <c r="D193" s="257" t="s">
        <v>499</v>
      </c>
      <c r="E193" s="257" t="s">
        <v>499</v>
      </c>
      <c r="F193" s="257" t="s">
        <v>1071</v>
      </c>
      <c r="G193" s="258">
        <f>VLOOKUP(C193,[1]ADMINISTRATIVAS!$F$12:$L$76,7,FALSE)</f>
        <v>100</v>
      </c>
      <c r="H193" s="256" t="s">
        <v>76</v>
      </c>
    </row>
    <row r="194" spans="1:8" x14ac:dyDescent="0.25">
      <c r="A194" s="256" t="s">
        <v>66</v>
      </c>
      <c r="B194" s="257" t="s">
        <v>496</v>
      </c>
      <c r="C194" s="30" t="s">
        <v>495</v>
      </c>
      <c r="D194" s="257" t="s">
        <v>499</v>
      </c>
      <c r="E194" s="257" t="s">
        <v>499</v>
      </c>
      <c r="F194" s="257" t="s">
        <v>1071</v>
      </c>
      <c r="G194" s="258">
        <f>VLOOKUP(C194,[1]ADMINISTRATIVAS!$F$12:$L$76,7,FALSE)</f>
        <v>100</v>
      </c>
      <c r="H194" s="256" t="s">
        <v>66</v>
      </c>
    </row>
    <row r="195" spans="1:8" x14ac:dyDescent="0.25">
      <c r="A195" s="256" t="s">
        <v>76</v>
      </c>
      <c r="B195" s="257" t="s">
        <v>510</v>
      </c>
      <c r="C195" s="30" t="s">
        <v>509</v>
      </c>
      <c r="D195" s="257" t="s">
        <v>499</v>
      </c>
      <c r="E195" s="257" t="s">
        <v>499</v>
      </c>
      <c r="F195" s="257" t="s">
        <v>1071</v>
      </c>
      <c r="G195" s="258">
        <f>VLOOKUP(C195,[1]ADMINISTRATIVAS!$F$12:$L$76,7,FALSE)</f>
        <v>20</v>
      </c>
      <c r="H195" s="256" t="s">
        <v>76</v>
      </c>
    </row>
    <row r="196" spans="1:8" x14ac:dyDescent="0.25">
      <c r="A196" s="256" t="s">
        <v>67</v>
      </c>
      <c r="B196" s="257" t="s">
        <v>516</v>
      </c>
      <c r="C196" s="30" t="s">
        <v>515</v>
      </c>
      <c r="D196" s="257" t="s">
        <v>499</v>
      </c>
      <c r="E196" s="257" t="s">
        <v>499</v>
      </c>
      <c r="F196" s="257" t="s">
        <v>1071</v>
      </c>
      <c r="G196" s="258">
        <f>VLOOKUP(C196,[1]ADMINISTRATIVAS!$F$12:$L$76,7,FALSE)</f>
        <v>80</v>
      </c>
      <c r="H196" s="256" t="s">
        <v>67</v>
      </c>
    </row>
    <row r="197" spans="1:8" x14ac:dyDescent="0.25">
      <c r="A197" s="256" t="s">
        <v>67</v>
      </c>
      <c r="B197" s="257" t="s">
        <v>1187</v>
      </c>
      <c r="C197" s="30" t="s">
        <v>521</v>
      </c>
      <c r="D197" s="257" t="s">
        <v>499</v>
      </c>
      <c r="E197" s="257" t="s">
        <v>499</v>
      </c>
      <c r="F197" s="257" t="s">
        <v>1071</v>
      </c>
      <c r="G197" s="258">
        <f>VLOOKUP(C197,[1]ADMINISTRATIVAS!$F$12:$L$76,7,FALSE)</f>
        <v>80</v>
      </c>
      <c r="H197" s="256" t="s">
        <v>67</v>
      </c>
    </row>
    <row r="198" spans="1:8" x14ac:dyDescent="0.25">
      <c r="A198" s="256" t="s">
        <v>67</v>
      </c>
      <c r="B198" s="257" t="s">
        <v>1187</v>
      </c>
      <c r="C198" s="30" t="s">
        <v>525</v>
      </c>
      <c r="D198" s="257" t="s">
        <v>499</v>
      </c>
      <c r="E198" s="257" t="s">
        <v>499</v>
      </c>
      <c r="F198" s="257" t="s">
        <v>1071</v>
      </c>
      <c r="G198" s="258">
        <f>VLOOKUP(C198,[1]ADMINISTRATIVAS!$F$12:$L$76,7,FALSE)</f>
        <v>80</v>
      </c>
      <c r="H198" s="256" t="s">
        <v>67</v>
      </c>
    </row>
    <row r="199" spans="1:8" x14ac:dyDescent="0.25">
      <c r="A199" s="256" t="s">
        <v>76</v>
      </c>
      <c r="B199" s="257" t="s">
        <v>1163</v>
      </c>
      <c r="C199" s="30" t="s">
        <v>521</v>
      </c>
      <c r="D199" s="257" t="s">
        <v>499</v>
      </c>
      <c r="E199" s="257" t="s">
        <v>499</v>
      </c>
      <c r="F199" s="257" t="s">
        <v>1071</v>
      </c>
      <c r="G199" s="258">
        <f>VLOOKUP(C199,[1]ADMINISTRATIVAS!$F$12:$L$76,7,FALSE)</f>
        <v>80</v>
      </c>
      <c r="H199" s="256" t="s">
        <v>76</v>
      </c>
    </row>
    <row r="200" spans="1:8" x14ac:dyDescent="0.25">
      <c r="A200" s="256" t="s">
        <v>76</v>
      </c>
      <c r="B200" s="257" t="s">
        <v>1163</v>
      </c>
      <c r="C200" s="30" t="s">
        <v>525</v>
      </c>
      <c r="D200" s="257" t="s">
        <v>499</v>
      </c>
      <c r="E200" s="257" t="s">
        <v>499</v>
      </c>
      <c r="F200" s="257" t="s">
        <v>1071</v>
      </c>
      <c r="G200" s="258">
        <f>VLOOKUP(C200,[1]ADMINISTRATIVAS!$F$12:$L$76,7,FALSE)</f>
        <v>80</v>
      </c>
      <c r="H200" s="256" t="s">
        <v>76</v>
      </c>
    </row>
    <row r="201" spans="1:8" ht="15.75" thickBot="1" x14ac:dyDescent="0.3">
      <c r="A201" s="260" t="s">
        <v>66</v>
      </c>
      <c r="B201" s="261" t="s">
        <v>929</v>
      </c>
      <c r="C201" s="262" t="s">
        <v>525</v>
      </c>
      <c r="D201" s="261" t="s">
        <v>499</v>
      </c>
      <c r="E201" s="261" t="s">
        <v>499</v>
      </c>
      <c r="F201" s="261" t="s">
        <v>1071</v>
      </c>
      <c r="G201" s="258">
        <f>VLOOKUP(C201,[1]ADMINISTRATIVAS!$F$12:$L$76,7,FALSE)</f>
        <v>80</v>
      </c>
      <c r="H201" s="260" t="s">
        <v>66</v>
      </c>
    </row>
  </sheetData>
  <mergeCells count="4">
    <mergeCell ref="A1:B9"/>
    <mergeCell ref="C1:F4"/>
    <mergeCell ref="C5:F9"/>
    <mergeCell ref="G1:H9"/>
  </mergeCells>
  <dataValidations count="2">
    <dataValidation type="list" allowBlank="1" showInputMessage="1" showErrorMessage="1" sqref="G15 G13 G20:G23" xr:uid="{00000000-0002-0000-0700-000000000000}">
      <formula1>$J$3:$J$8</formula1>
    </dataValidation>
    <dataValidation type="list" allowBlank="1" showInputMessage="1" showErrorMessage="1" sqref="G14 G16:G19 G24:G25" xr:uid="{00000000-0002-0000-0700-000001000000}">
      <formula1>$S$10:$S$16</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77"/>
  <sheetViews>
    <sheetView topLeftCell="D1" zoomScale="70" zoomScaleNormal="70" workbookViewId="0">
      <selection activeCell="P76" sqref="P76"/>
    </sheetView>
  </sheetViews>
  <sheetFormatPr baseColWidth="10" defaultRowHeight="15" x14ac:dyDescent="0.25"/>
  <cols>
    <col min="1" max="1" width="17.5703125" customWidth="1"/>
    <col min="2" max="2" width="19.5703125" customWidth="1"/>
    <col min="3" max="3" width="66" style="273" customWidth="1"/>
    <col min="4" max="4" width="18.5703125" customWidth="1"/>
    <col min="5" max="5" width="18.7109375" customWidth="1"/>
    <col min="6" max="6" width="21.28515625" customWidth="1"/>
    <col min="7" max="7" width="19.42578125" customWidth="1"/>
    <col min="8" max="8" width="18.5703125" customWidth="1"/>
    <col min="9" max="9" width="16.28515625" customWidth="1"/>
    <col min="10" max="10" width="22.28515625" customWidth="1"/>
    <col min="11" max="12" width="28.140625" customWidth="1"/>
    <col min="13" max="13" width="27.5703125" customWidth="1"/>
    <col min="14" max="14" width="28.7109375" customWidth="1"/>
    <col min="15" max="15" width="15.42578125" customWidth="1"/>
    <col min="16" max="16" width="15.5703125" customWidth="1"/>
    <col min="18" max="18" width="35.85546875" customWidth="1"/>
    <col min="19" max="19" width="48.42578125" customWidth="1"/>
  </cols>
  <sheetData>
    <row r="1" spans="1:21" ht="15" customHeight="1" x14ac:dyDescent="0.25">
      <c r="A1" s="467" t="s">
        <v>1</v>
      </c>
      <c r="B1" s="557"/>
      <c r="C1" s="604" t="s">
        <v>249</v>
      </c>
      <c r="D1" s="605"/>
      <c r="E1" s="605"/>
      <c r="F1" s="605"/>
      <c r="G1" s="605"/>
      <c r="H1" s="605"/>
      <c r="I1" s="605"/>
      <c r="J1" s="605"/>
      <c r="K1" s="605"/>
      <c r="L1" s="606"/>
      <c r="M1" s="467" t="s">
        <v>1</v>
      </c>
      <c r="N1" s="610"/>
      <c r="O1" s="610"/>
      <c r="P1" s="557"/>
    </row>
    <row r="2" spans="1:21" x14ac:dyDescent="0.25">
      <c r="A2" s="469"/>
      <c r="B2" s="558"/>
      <c r="C2" s="607"/>
      <c r="D2" s="608"/>
      <c r="E2" s="608"/>
      <c r="F2" s="608"/>
      <c r="G2" s="608"/>
      <c r="H2" s="608"/>
      <c r="I2" s="608"/>
      <c r="J2" s="608"/>
      <c r="K2" s="608"/>
      <c r="L2" s="609"/>
      <c r="M2" s="469"/>
      <c r="N2" s="471"/>
      <c r="O2" s="471"/>
      <c r="P2" s="558"/>
      <c r="U2">
        <v>0</v>
      </c>
    </row>
    <row r="3" spans="1:21" x14ac:dyDescent="0.25">
      <c r="A3" s="469"/>
      <c r="B3" s="558"/>
      <c r="C3" s="607"/>
      <c r="D3" s="608"/>
      <c r="E3" s="608"/>
      <c r="F3" s="608"/>
      <c r="G3" s="608"/>
      <c r="H3" s="608"/>
      <c r="I3" s="608"/>
      <c r="J3" s="608"/>
      <c r="K3" s="608"/>
      <c r="L3" s="609"/>
      <c r="M3" s="469"/>
      <c r="N3" s="471"/>
      <c r="O3" s="471"/>
      <c r="P3" s="558"/>
      <c r="U3">
        <v>20</v>
      </c>
    </row>
    <row r="4" spans="1:21" x14ac:dyDescent="0.25">
      <c r="A4" s="469"/>
      <c r="B4" s="558"/>
      <c r="C4" s="607"/>
      <c r="D4" s="608"/>
      <c r="E4" s="608"/>
      <c r="F4" s="608"/>
      <c r="G4" s="608"/>
      <c r="H4" s="608"/>
      <c r="I4" s="608"/>
      <c r="J4" s="608"/>
      <c r="K4" s="608"/>
      <c r="L4" s="609"/>
      <c r="M4" s="469"/>
      <c r="N4" s="471"/>
      <c r="O4" s="471"/>
      <c r="P4" s="558"/>
      <c r="U4">
        <v>40</v>
      </c>
    </row>
    <row r="5" spans="1:21" ht="15" customHeight="1" x14ac:dyDescent="0.25">
      <c r="A5" s="469"/>
      <c r="B5" s="558"/>
      <c r="C5" s="576" t="str">
        <f>PORTADA!D10</f>
        <v>INSTITUTO NACIONALPENITENCIARIO Y CARCELARIO INPEC</v>
      </c>
      <c r="D5" s="577"/>
      <c r="E5" s="577"/>
      <c r="F5" s="577"/>
      <c r="G5" s="577"/>
      <c r="H5" s="577"/>
      <c r="I5" s="577"/>
      <c r="J5" s="577"/>
      <c r="K5" s="577"/>
      <c r="L5" s="578"/>
      <c r="M5" s="469"/>
      <c r="N5" s="471"/>
      <c r="O5" s="471"/>
      <c r="P5" s="558"/>
      <c r="U5">
        <v>60</v>
      </c>
    </row>
    <row r="6" spans="1:21" ht="15" customHeight="1" x14ac:dyDescent="0.25">
      <c r="A6" s="469"/>
      <c r="B6" s="558"/>
      <c r="C6" s="576"/>
      <c r="D6" s="577"/>
      <c r="E6" s="577"/>
      <c r="F6" s="577"/>
      <c r="G6" s="577"/>
      <c r="H6" s="577"/>
      <c r="I6" s="577"/>
      <c r="J6" s="577"/>
      <c r="K6" s="577"/>
      <c r="L6" s="578"/>
      <c r="M6" s="469"/>
      <c r="N6" s="471"/>
      <c r="O6" s="471"/>
      <c r="P6" s="558"/>
      <c r="U6">
        <v>80</v>
      </c>
    </row>
    <row r="7" spans="1:21" ht="15" customHeight="1" x14ac:dyDescent="0.25">
      <c r="A7" s="469"/>
      <c r="B7" s="558"/>
      <c r="C7" s="576"/>
      <c r="D7" s="577"/>
      <c r="E7" s="577"/>
      <c r="F7" s="577"/>
      <c r="G7" s="577"/>
      <c r="H7" s="577"/>
      <c r="I7" s="577"/>
      <c r="J7" s="577"/>
      <c r="K7" s="577"/>
      <c r="L7" s="578"/>
      <c r="M7" s="469"/>
      <c r="N7" s="471"/>
      <c r="O7" s="471"/>
      <c r="P7" s="558"/>
      <c r="U7">
        <v>100</v>
      </c>
    </row>
    <row r="8" spans="1:21" ht="15" customHeight="1" x14ac:dyDescent="0.25">
      <c r="A8" s="469"/>
      <c r="B8" s="558"/>
      <c r="C8" s="576"/>
      <c r="D8" s="577"/>
      <c r="E8" s="577"/>
      <c r="F8" s="577"/>
      <c r="G8" s="577"/>
      <c r="H8" s="577"/>
      <c r="I8" s="577"/>
      <c r="J8" s="577"/>
      <c r="K8" s="577"/>
      <c r="L8" s="578"/>
      <c r="M8" s="469"/>
      <c r="N8" s="471"/>
      <c r="O8" s="471"/>
      <c r="P8" s="558"/>
    </row>
    <row r="9" spans="1:21" ht="15.75" customHeight="1" thickBot="1" x14ac:dyDescent="0.3">
      <c r="A9" s="472"/>
      <c r="B9" s="559"/>
      <c r="C9" s="579"/>
      <c r="D9" s="580"/>
      <c r="E9" s="580"/>
      <c r="F9" s="580"/>
      <c r="G9" s="580"/>
      <c r="H9" s="580"/>
      <c r="I9" s="580"/>
      <c r="J9" s="580"/>
      <c r="K9" s="580"/>
      <c r="L9" s="581"/>
      <c r="M9" s="472"/>
      <c r="N9" s="473"/>
      <c r="O9" s="473"/>
      <c r="P9" s="559"/>
    </row>
    <row r="10" spans="1:21" ht="15.75" thickBot="1" x14ac:dyDescent="0.3"/>
    <row r="11" spans="1:21" ht="63.75" customHeight="1" x14ac:dyDescent="0.25">
      <c r="A11" s="264" t="s">
        <v>1189</v>
      </c>
      <c r="B11" s="206" t="s">
        <v>251</v>
      </c>
      <c r="C11" s="206" t="s">
        <v>1057</v>
      </c>
      <c r="D11" s="206" t="s">
        <v>1058</v>
      </c>
      <c r="E11" s="206" t="s">
        <v>1059</v>
      </c>
      <c r="F11" s="207" t="s">
        <v>1060</v>
      </c>
      <c r="G11" s="208" t="s">
        <v>1061</v>
      </c>
      <c r="H11" s="208" t="s">
        <v>1062</v>
      </c>
      <c r="I11" s="209" t="s">
        <v>1063</v>
      </c>
      <c r="J11" s="209" t="s">
        <v>1064</v>
      </c>
      <c r="K11" s="210" t="s">
        <v>1065</v>
      </c>
      <c r="L11" s="210" t="s">
        <v>1066</v>
      </c>
      <c r="M11" s="211" t="s">
        <v>1067</v>
      </c>
      <c r="N11" s="211" t="s">
        <v>1068</v>
      </c>
      <c r="O11" s="212" t="s">
        <v>1069</v>
      </c>
      <c r="P11" s="213" t="s">
        <v>1070</v>
      </c>
      <c r="R11" s="299" t="s">
        <v>1252</v>
      </c>
      <c r="S11" s="299" t="s">
        <v>1253</v>
      </c>
    </row>
    <row r="12" spans="1:21" ht="105" x14ac:dyDescent="0.25">
      <c r="A12" s="265" t="s">
        <v>1190</v>
      </c>
      <c r="B12" s="162" t="s">
        <v>499</v>
      </c>
      <c r="C12" s="263" t="s">
        <v>1270</v>
      </c>
      <c r="D12" s="215" t="s">
        <v>1071</v>
      </c>
      <c r="E12" s="215" t="s">
        <v>385</v>
      </c>
      <c r="F12" s="216">
        <f>VLOOKUP(E12,ADMINISTRATIVAS!$B$13:$L$76,11,FALSE)</f>
        <v>100</v>
      </c>
      <c r="G12" s="217">
        <v>40</v>
      </c>
      <c r="H12" s="217" t="str">
        <f>IF($F$12=G12,"CUMPLE",IF($F$12&lt;G12,"MENOR","MAYOR"))</f>
        <v>MAYOR</v>
      </c>
      <c r="I12" s="218">
        <v>60</v>
      </c>
      <c r="J12" s="218" t="str">
        <f>IF($F12=I12,"CUMPLE",IF($F12&lt;I12,"MENOR","MAYOR"))</f>
        <v>MAYOR</v>
      </c>
      <c r="K12" s="219">
        <v>60</v>
      </c>
      <c r="L12" s="220" t="str">
        <f t="shared" ref="L12:L21" si="0">IF($F12=K12,"CUMPLE",IF($F12&lt;K12,"MENOR","MAYOR"))</f>
        <v>MAYOR</v>
      </c>
      <c r="M12" s="221">
        <v>80</v>
      </c>
      <c r="N12" s="221" t="str">
        <f t="shared" ref="N12:N21" si="1">IF($F12=M12,"CUMPLE",IF($F12&lt;M12,"MENOR","MAYOR"))</f>
        <v>MAYOR</v>
      </c>
      <c r="O12" s="222">
        <v>100</v>
      </c>
      <c r="P12" s="223" t="str">
        <f t="shared" ref="P12:P21" si="2">IF($F12=O12,"CUMPLE",IF($F12&lt;O12,"MENOR","MAYOR"))</f>
        <v>CUMPLE</v>
      </c>
      <c r="R12" s="223" t="s">
        <v>1254</v>
      </c>
      <c r="S12" s="178" t="b">
        <f>IF(P22="CUMPLE",IF(P34="CUMPLE",IF(P56="CUMPLE",IF(P74="CUMPLE",IF(P76="CUMPLE", TRUE,FALSE)))))</f>
        <v>0</v>
      </c>
    </row>
    <row r="13" spans="1:21" ht="30" x14ac:dyDescent="0.25">
      <c r="A13" s="265" t="s">
        <v>1191</v>
      </c>
      <c r="B13" s="162" t="s">
        <v>499</v>
      </c>
      <c r="C13" s="274" t="s">
        <v>1072</v>
      </c>
      <c r="D13" s="215" t="s">
        <v>1071</v>
      </c>
      <c r="E13" s="215" t="s">
        <v>413</v>
      </c>
      <c r="F13" s="216">
        <f>VLOOKUP(E13,ADMINISTRATIVAS!$B$13:$L$76,11,FALSE)</f>
        <v>100</v>
      </c>
      <c r="G13" s="224">
        <v>20</v>
      </c>
      <c r="H13" s="217" t="str">
        <f>IF(F13=G13,"CUMPLE",IF(F13&lt;G13,"MENOR","MAYOR"))</f>
        <v>MAYOR</v>
      </c>
      <c r="I13" s="218">
        <v>40</v>
      </c>
      <c r="J13" s="218" t="str">
        <f>IF($F13=I13,"CUMPLE",IF($F13&lt;I13,"MENOR","MAYOR"))</f>
        <v>MAYOR</v>
      </c>
      <c r="K13" s="225">
        <v>60</v>
      </c>
      <c r="L13" s="220" t="str">
        <f t="shared" si="0"/>
        <v>MAYOR</v>
      </c>
      <c r="M13" s="221">
        <v>80</v>
      </c>
      <c r="N13" s="221" t="str">
        <f t="shared" si="1"/>
        <v>MAYOR</v>
      </c>
      <c r="O13" s="222">
        <v>100</v>
      </c>
      <c r="P13" s="223" t="str">
        <f t="shared" si="2"/>
        <v>CUMPLE</v>
      </c>
      <c r="R13" s="300" t="s">
        <v>1255</v>
      </c>
      <c r="S13" s="178" t="b">
        <f>IF(N22="CUMPLE",IF(N34="CUMPLE",IF(N56="CUMPLE",IF(N74="CUMPLE", TRUE,FALSE))))</f>
        <v>0</v>
      </c>
    </row>
    <row r="14" spans="1:21" ht="180" x14ac:dyDescent="0.25">
      <c r="A14" s="265" t="s">
        <v>1192</v>
      </c>
      <c r="B14" s="162" t="s">
        <v>499</v>
      </c>
      <c r="C14" s="263" t="s">
        <v>1271</v>
      </c>
      <c r="D14" s="215" t="s">
        <v>1071</v>
      </c>
      <c r="E14" s="215" t="s">
        <v>359</v>
      </c>
      <c r="F14" s="216">
        <f>VLOOKUP(E14,ADMINISTRATIVAS!$B$13:$L$76,11,FALSE)</f>
        <v>100</v>
      </c>
      <c r="G14" s="224">
        <v>20</v>
      </c>
      <c r="H14" s="217" t="str">
        <f>IF(F14=G14,"CUMPLE",IF(F14&lt;G14,"MENOR","MAYOR"))</f>
        <v>MAYOR</v>
      </c>
      <c r="I14" s="218">
        <v>40</v>
      </c>
      <c r="J14" s="218" t="str">
        <f>IF($F14=I14,"CUMPLE",IF($F14&lt;I14,"MENOR","MAYOR"))</f>
        <v>MAYOR</v>
      </c>
      <c r="K14" s="225">
        <v>60</v>
      </c>
      <c r="L14" s="220" t="str">
        <f t="shared" si="0"/>
        <v>MAYOR</v>
      </c>
      <c r="M14" s="221">
        <v>80</v>
      </c>
      <c r="N14" s="221" t="str">
        <f t="shared" si="1"/>
        <v>MAYOR</v>
      </c>
      <c r="O14" s="222">
        <v>100</v>
      </c>
      <c r="P14" s="223" t="str">
        <f t="shared" si="2"/>
        <v>CUMPLE</v>
      </c>
      <c r="R14" s="220" t="s">
        <v>1256</v>
      </c>
      <c r="S14" s="178" t="b">
        <f>IF(L22="CUMPLE",IF(L34="CUMPLE",IF(L56="CUMPLE",TRUE,FALSE)))</f>
        <v>0</v>
      </c>
    </row>
    <row r="15" spans="1:21" ht="15" customHeight="1" x14ac:dyDescent="0.25">
      <c r="A15" s="603" t="s">
        <v>1193</v>
      </c>
      <c r="B15" s="611" t="s">
        <v>499</v>
      </c>
      <c r="C15" s="612" t="s">
        <v>1073</v>
      </c>
      <c r="D15" s="214" t="s">
        <v>1074</v>
      </c>
      <c r="E15" s="214" t="s">
        <v>1001</v>
      </c>
      <c r="F15" s="216">
        <f>VLOOKUP(E15,PHVA!$B$16:$K$37,10,FALSE)</f>
        <v>100</v>
      </c>
      <c r="G15" s="224">
        <v>20</v>
      </c>
      <c r="H15" s="217" t="str">
        <f t="shared" ref="H15:H20" si="3">IF(F15=G15,"CUMPLE",IF(F15&lt;G15,"MENOR","MAYOR"))</f>
        <v>MAYOR</v>
      </c>
      <c r="I15" s="218">
        <v>40</v>
      </c>
      <c r="J15" s="218" t="str">
        <f t="shared" ref="J15:J33" si="4">IF($F15=I15,"CUMPLE",IF($F15&lt;I15,"MENOR","MAYOR"))</f>
        <v>MAYOR</v>
      </c>
      <c r="K15" s="225">
        <v>60</v>
      </c>
      <c r="L15" s="220" t="str">
        <f t="shared" si="0"/>
        <v>MAYOR</v>
      </c>
      <c r="M15" s="221">
        <v>80</v>
      </c>
      <c r="N15" s="221" t="str">
        <f t="shared" si="1"/>
        <v>MAYOR</v>
      </c>
      <c r="O15" s="222">
        <v>100</v>
      </c>
      <c r="P15" s="223" t="str">
        <f t="shared" si="2"/>
        <v>CUMPLE</v>
      </c>
      <c r="R15" s="218" t="s">
        <v>1257</v>
      </c>
      <c r="S15" s="178" t="b">
        <f>IF(J22="CUMPLE",IF(J34="CUMPLE",TRUE,FALSE))</f>
        <v>0</v>
      </c>
    </row>
    <row r="16" spans="1:21" x14ac:dyDescent="0.25">
      <c r="A16" s="603"/>
      <c r="B16" s="611"/>
      <c r="C16" s="612"/>
      <c r="D16" s="215" t="s">
        <v>1071</v>
      </c>
      <c r="E16" s="214" t="s">
        <v>266</v>
      </c>
      <c r="F16" s="216">
        <f>VLOOKUP(E16,ADMINISTRATIVAS!$B$13:$L$76,11,FALSE)</f>
        <v>100</v>
      </c>
      <c r="G16" s="224">
        <v>20</v>
      </c>
      <c r="H16" s="217" t="str">
        <f>IF(F16=G16,"CUMPLE",IF(F16&lt;G16,"MENOR","MAYOR"))</f>
        <v>MAYOR</v>
      </c>
      <c r="I16" s="218">
        <v>40</v>
      </c>
      <c r="J16" s="218" t="str">
        <f>IF($F16=I16,"CUMPLE",IF($F16&lt;I16,"MENOR","MAYOR"))</f>
        <v>MAYOR</v>
      </c>
      <c r="K16" s="225">
        <v>60</v>
      </c>
      <c r="L16" s="220" t="str">
        <f t="shared" si="0"/>
        <v>MAYOR</v>
      </c>
      <c r="M16" s="221">
        <v>80</v>
      </c>
      <c r="N16" s="221" t="str">
        <f t="shared" si="1"/>
        <v>MAYOR</v>
      </c>
      <c r="O16" s="222">
        <v>100</v>
      </c>
      <c r="P16" s="223" t="str">
        <f t="shared" si="2"/>
        <v>CUMPLE</v>
      </c>
      <c r="R16" s="301" t="s">
        <v>1258</v>
      </c>
      <c r="S16" s="178" t="b">
        <f>IF(H22="CUMPLE",TRUE,FALSE)</f>
        <v>1</v>
      </c>
    </row>
    <row r="17" spans="1:19" ht="15.75" thickBot="1" x14ac:dyDescent="0.3">
      <c r="A17" s="603"/>
      <c r="B17" s="611"/>
      <c r="C17" s="612"/>
      <c r="D17" s="214" t="s">
        <v>1074</v>
      </c>
      <c r="E17" s="214" t="s">
        <v>1010</v>
      </c>
      <c r="F17" s="216">
        <f>VLOOKUP(E17,PHVA!$B$16:$K$37,10,FALSE)</f>
        <v>80</v>
      </c>
      <c r="G17" s="224">
        <v>20</v>
      </c>
      <c r="H17" s="217" t="str">
        <f t="shared" si="3"/>
        <v>MAYOR</v>
      </c>
      <c r="I17" s="218">
        <v>40</v>
      </c>
      <c r="J17" s="218" t="str">
        <f t="shared" si="4"/>
        <v>MAYOR</v>
      </c>
      <c r="K17" s="225">
        <v>60</v>
      </c>
      <c r="L17" s="220" t="str">
        <f t="shared" si="0"/>
        <v>MAYOR</v>
      </c>
      <c r="M17" s="221">
        <v>80</v>
      </c>
      <c r="N17" s="221" t="str">
        <f t="shared" si="1"/>
        <v>CUMPLE</v>
      </c>
      <c r="O17" s="222">
        <v>100</v>
      </c>
      <c r="P17" s="223" t="str">
        <f t="shared" si="2"/>
        <v>MENOR</v>
      </c>
    </row>
    <row r="18" spans="1:19" ht="409.5" customHeight="1" thickTop="1" thickBot="1" x14ac:dyDescent="0.3">
      <c r="A18" s="266" t="s">
        <v>1077</v>
      </c>
      <c r="B18" s="267" t="s">
        <v>192</v>
      </c>
      <c r="C18" s="275" t="s">
        <v>1075</v>
      </c>
      <c r="D18" s="226" t="s">
        <v>1076</v>
      </c>
      <c r="E18" s="226" t="s">
        <v>1077</v>
      </c>
      <c r="F18" s="227">
        <v>100</v>
      </c>
      <c r="G18" s="228">
        <v>20</v>
      </c>
      <c r="H18" s="229" t="str">
        <f t="shared" si="3"/>
        <v>MAYOR</v>
      </c>
      <c r="I18" s="230">
        <v>40</v>
      </c>
      <c r="J18" s="230" t="str">
        <f t="shared" si="4"/>
        <v>MAYOR</v>
      </c>
      <c r="K18" s="231">
        <v>60</v>
      </c>
      <c r="L18" s="231" t="str">
        <f t="shared" si="0"/>
        <v>MAYOR</v>
      </c>
      <c r="M18" s="232">
        <v>80</v>
      </c>
      <c r="N18" s="232" t="str">
        <f t="shared" si="1"/>
        <v>MAYOR</v>
      </c>
      <c r="O18" s="233">
        <v>100</v>
      </c>
      <c r="P18" s="233" t="str">
        <f t="shared" si="2"/>
        <v>CUMPLE</v>
      </c>
      <c r="R18" s="302" t="s">
        <v>1259</v>
      </c>
      <c r="S18" s="355" t="str">
        <f>IF($T$12=TRUE,"OPTIMIZADO",IF($T$13=TRUE,"GESTIONADO CUANTITATIVAMENTE",IF($T$14=TRUE,"DEFINIDO",IF($T$15=TRUE,"GESTIONADO",IF($T$16=TRUE,"INICIAL","NO ALCANZA NIVEL INICIAL")))))</f>
        <v>NO ALCANZA NIVEL INICIAL</v>
      </c>
    </row>
    <row r="19" spans="1:19" ht="105.75" thickTop="1" x14ac:dyDescent="0.25">
      <c r="A19" s="265" t="s">
        <v>1194</v>
      </c>
      <c r="B19" s="162" t="s">
        <v>499</v>
      </c>
      <c r="C19" s="263" t="s">
        <v>1272</v>
      </c>
      <c r="D19" s="215" t="s">
        <v>1071</v>
      </c>
      <c r="E19" s="214" t="s">
        <v>266</v>
      </c>
      <c r="F19" s="216">
        <f>VLOOKUP(E19,ADMINISTRATIVAS!$B$13:$L$76,11,FALSE)</f>
        <v>100</v>
      </c>
      <c r="G19" s="224">
        <v>20</v>
      </c>
      <c r="H19" s="217" t="str">
        <f>IF(F19=G19,"CUMPLE",IF(F19&lt;G19,"MENOR","MAYOR"))</f>
        <v>MAYOR</v>
      </c>
      <c r="I19" s="218">
        <v>40</v>
      </c>
      <c r="J19" s="218" t="str">
        <f>IF($F19=I19,"CUMPLE",IF($F19&lt;I19,"MENOR","MAYOR"))</f>
        <v>MAYOR</v>
      </c>
      <c r="K19" s="225">
        <v>60</v>
      </c>
      <c r="L19" s="220" t="str">
        <f t="shared" si="0"/>
        <v>MAYOR</v>
      </c>
      <c r="M19" s="221">
        <v>80</v>
      </c>
      <c r="N19" s="221" t="str">
        <f t="shared" si="1"/>
        <v>MAYOR</v>
      </c>
      <c r="O19" s="222">
        <v>100</v>
      </c>
      <c r="P19" s="223" t="str">
        <f t="shared" si="2"/>
        <v>CUMPLE</v>
      </c>
    </row>
    <row r="20" spans="1:19" ht="270" customHeight="1" x14ac:dyDescent="0.25">
      <c r="A20" s="265" t="s">
        <v>1195</v>
      </c>
      <c r="B20" s="162" t="s">
        <v>499</v>
      </c>
      <c r="C20" s="263" t="s">
        <v>1078</v>
      </c>
      <c r="D20" s="214" t="s">
        <v>1074</v>
      </c>
      <c r="E20" s="214" t="s">
        <v>1001</v>
      </c>
      <c r="F20" s="216">
        <f>VLOOKUP(E20,PHVA!$B$16:$K$37,10,FALSE)</f>
        <v>100</v>
      </c>
      <c r="G20" s="224">
        <v>60</v>
      </c>
      <c r="H20" s="217" t="str">
        <f t="shared" si="3"/>
        <v>MAYOR</v>
      </c>
      <c r="I20" s="218">
        <v>60</v>
      </c>
      <c r="J20" s="218" t="str">
        <f t="shared" si="4"/>
        <v>MAYOR</v>
      </c>
      <c r="K20" s="225">
        <v>60</v>
      </c>
      <c r="L20" s="220" t="str">
        <f t="shared" si="0"/>
        <v>MAYOR</v>
      </c>
      <c r="M20" s="221">
        <v>80</v>
      </c>
      <c r="N20" s="221" t="str">
        <f t="shared" si="1"/>
        <v>MAYOR</v>
      </c>
      <c r="O20" s="222">
        <v>100</v>
      </c>
      <c r="P20" s="223" t="str">
        <f t="shared" si="2"/>
        <v>CUMPLE</v>
      </c>
    </row>
    <row r="21" spans="1:19" ht="240" customHeight="1" x14ac:dyDescent="0.25">
      <c r="A21" s="265" t="s">
        <v>1196</v>
      </c>
      <c r="B21" s="162" t="s">
        <v>499</v>
      </c>
      <c r="C21" s="263" t="s">
        <v>1079</v>
      </c>
      <c r="D21" s="214" t="s">
        <v>1161</v>
      </c>
      <c r="E21" s="234" t="s">
        <v>972</v>
      </c>
      <c r="F21" s="216">
        <f>VLOOKUP(E21,TECNICAS!$A$13:$K$117,11)</f>
        <v>40</v>
      </c>
      <c r="G21" s="224">
        <v>20</v>
      </c>
      <c r="H21" s="217" t="str">
        <f>IF(F21=G21,"CUMPLE",IF(F21&lt;G21,"MENOR","MAYOR"))</f>
        <v>MAYOR</v>
      </c>
      <c r="I21" s="218">
        <v>40</v>
      </c>
      <c r="J21" s="218" t="str">
        <f>IF($F21=I21,"CUMPLE",IF($F21&lt;I21,"MENOR","MAYOR"))</f>
        <v>CUMPLE</v>
      </c>
      <c r="K21" s="225">
        <v>60</v>
      </c>
      <c r="L21" s="220" t="str">
        <f t="shared" si="0"/>
        <v>MENOR</v>
      </c>
      <c r="M21" s="221">
        <v>60</v>
      </c>
      <c r="N21" s="221" t="str">
        <f t="shared" si="1"/>
        <v>MENOR</v>
      </c>
      <c r="O21" s="222">
        <v>80</v>
      </c>
      <c r="P21" s="223" t="str">
        <f t="shared" si="2"/>
        <v>MENOR</v>
      </c>
    </row>
    <row r="22" spans="1:19" x14ac:dyDescent="0.25">
      <c r="A22" s="268" t="s">
        <v>1197</v>
      </c>
      <c r="B22" s="238"/>
      <c r="C22" s="276"/>
      <c r="D22" s="235"/>
      <c r="E22" s="235"/>
      <c r="F22" s="236">
        <f>SUM(F12:F21)</f>
        <v>920</v>
      </c>
      <c r="G22" s="237">
        <f>SUM(G12:G21)</f>
        <v>260</v>
      </c>
      <c r="H22" s="238" t="str">
        <f>IFERROR(VLOOKUP("MENOR",H12:H21,1,FALSE),"CUMPLE")</f>
        <v>CUMPLE</v>
      </c>
      <c r="I22" s="237">
        <f>SUM(I12:I21)</f>
        <v>440</v>
      </c>
      <c r="J22" s="238" t="str">
        <f>IFERROR(VLOOKUP("MENOR",J12:J21,1,FALSE),"CUMPLE")</f>
        <v>CUMPLE</v>
      </c>
      <c r="K22" s="237">
        <f>SUM(K12:K21)</f>
        <v>600</v>
      </c>
      <c r="L22" s="238" t="str">
        <f>IFERROR(VLOOKUP("MENOR",L12:L21,1,FALSE),"CUMPLE")</f>
        <v>MENOR</v>
      </c>
      <c r="M22" s="237">
        <f>SUM(M12:M21)</f>
        <v>780</v>
      </c>
      <c r="N22" s="238" t="str">
        <f>IFERROR(VLOOKUP("MENOR",N12:N21,1,FALSE),"CUMPLE")</f>
        <v>MENOR</v>
      </c>
      <c r="O22" s="237">
        <f>SUM(O12:O21)</f>
        <v>980</v>
      </c>
      <c r="P22" s="238" t="str">
        <f>IFERROR(VLOOKUP("MENOR",P12:P21,1,FALSE),"CUMPLE")</f>
        <v>MENOR</v>
      </c>
    </row>
    <row r="23" spans="1:19" ht="255" customHeight="1" x14ac:dyDescent="0.25">
      <c r="A23" s="266" t="s">
        <v>1080</v>
      </c>
      <c r="B23" s="267" t="s">
        <v>192</v>
      </c>
      <c r="C23" s="275" t="s">
        <v>235</v>
      </c>
      <c r="D23" s="226" t="s">
        <v>1076</v>
      </c>
      <c r="E23" s="226" t="s">
        <v>1080</v>
      </c>
      <c r="F23" s="227">
        <v>80</v>
      </c>
      <c r="G23" s="228" t="s">
        <v>82</v>
      </c>
      <c r="H23" s="228" t="s">
        <v>82</v>
      </c>
      <c r="I23" s="230">
        <v>40</v>
      </c>
      <c r="J23" s="218" t="str">
        <f t="shared" si="4"/>
        <v>MAYOR</v>
      </c>
      <c r="K23" s="239">
        <v>60</v>
      </c>
      <c r="L23" s="239" t="str">
        <f>IF($F23=K23,"CUMPLE",IF($F23&lt;K23,"MENOR","MAYOR"))</f>
        <v>MAYOR</v>
      </c>
      <c r="M23" s="232">
        <v>80</v>
      </c>
      <c r="N23" s="232" t="str">
        <f>IF($F23=M23,"CUMPLE",IF($F23&lt;M23,"MENOR","MAYOR"))</f>
        <v>CUMPLE</v>
      </c>
      <c r="O23" s="240">
        <v>100</v>
      </c>
      <c r="P23" s="233" t="str">
        <f>IF($F23=O23,"CUMPLE",IF($F23&lt;O23,"MENOR","MAYOR"))</f>
        <v>MENOR</v>
      </c>
    </row>
    <row r="24" spans="1:19" ht="225" customHeight="1" x14ac:dyDescent="0.25">
      <c r="A24" s="266" t="s">
        <v>1198</v>
      </c>
      <c r="B24" s="267" t="s">
        <v>499</v>
      </c>
      <c r="C24" s="275" t="s">
        <v>1081</v>
      </c>
      <c r="D24" s="226" t="s">
        <v>1076</v>
      </c>
      <c r="E24" s="226" t="s">
        <v>1080</v>
      </c>
      <c r="F24" s="227">
        <v>40</v>
      </c>
      <c r="G24" s="228" t="s">
        <v>82</v>
      </c>
      <c r="H24" s="228" t="s">
        <v>82</v>
      </c>
      <c r="I24" s="230">
        <v>60</v>
      </c>
      <c r="J24" s="218" t="str">
        <f t="shared" si="4"/>
        <v>MENOR</v>
      </c>
      <c r="K24" s="239">
        <v>60</v>
      </c>
      <c r="L24" s="239" t="str">
        <f>IF($F24=K24,"CUMPLE",IF($F24&lt;K24,"MENOR","MAYOR"))</f>
        <v>MENOR</v>
      </c>
      <c r="M24" s="232">
        <v>80</v>
      </c>
      <c r="N24" s="232" t="str">
        <f>IF($F24=M24,"CUMPLE",IF($F24&lt;M24,"MENOR","MAYOR"))</f>
        <v>MENOR</v>
      </c>
      <c r="O24" s="240">
        <v>100</v>
      </c>
      <c r="P24" s="233" t="str">
        <f>IF($F24=O24,"CUMPLE",IF($F24&lt;O24,"MENOR","MAYOR"))</f>
        <v>MENOR</v>
      </c>
    </row>
    <row r="25" spans="1:19" ht="180" customHeight="1" x14ac:dyDescent="0.25">
      <c r="A25" s="265" t="s">
        <v>1199</v>
      </c>
      <c r="B25" s="162" t="s">
        <v>499</v>
      </c>
      <c r="C25" s="263" t="s">
        <v>1082</v>
      </c>
      <c r="D25" s="214" t="s">
        <v>1074</v>
      </c>
      <c r="E25" s="215" t="s">
        <v>1013</v>
      </c>
      <c r="F25" s="216">
        <f>VLOOKUP(E25,PHVA!$B$16:$K$37,10,FALSE)</f>
        <v>100</v>
      </c>
      <c r="G25" s="224" t="s">
        <v>82</v>
      </c>
      <c r="H25" s="224" t="s">
        <v>82</v>
      </c>
      <c r="I25" s="218">
        <v>40</v>
      </c>
      <c r="J25" s="218" t="str">
        <f t="shared" si="4"/>
        <v>MAYOR</v>
      </c>
      <c r="K25" s="220">
        <v>60</v>
      </c>
      <c r="L25" s="220" t="str">
        <f>IF($F25=K25,"CUMPLE",IF($F25&lt;K25,"MENOR","MAYOR"))</f>
        <v>MAYOR</v>
      </c>
      <c r="M25" s="221">
        <v>80</v>
      </c>
      <c r="N25" s="221" t="str">
        <f>IF($F25=M25,"CUMPLE",IF($F25&lt;M25,"MENOR","MAYOR"))</f>
        <v>MAYOR</v>
      </c>
      <c r="O25" s="222">
        <v>100</v>
      </c>
      <c r="P25" s="223" t="str">
        <f>IF($F25=O25,"CUMPLE",IF($F25&lt;O25,"MENOR","MAYOR"))</f>
        <v>CUMPLE</v>
      </c>
    </row>
    <row r="26" spans="1:19" ht="105" x14ac:dyDescent="0.25">
      <c r="A26" s="265" t="s">
        <v>1200</v>
      </c>
      <c r="B26" s="162" t="s">
        <v>499</v>
      </c>
      <c r="C26" s="263" t="s">
        <v>1273</v>
      </c>
      <c r="D26" s="214" t="s">
        <v>1161</v>
      </c>
      <c r="E26" s="241" t="s">
        <v>961</v>
      </c>
      <c r="F26" s="216">
        <f>VLOOKUP(E26,TECNICAS!$A$13:$K$117,11)</f>
        <v>40</v>
      </c>
      <c r="G26" s="224" t="s">
        <v>82</v>
      </c>
      <c r="H26" s="224" t="s">
        <v>82</v>
      </c>
      <c r="I26" s="218">
        <v>40</v>
      </c>
      <c r="J26" s="218" t="str">
        <f t="shared" si="4"/>
        <v>CUMPLE</v>
      </c>
      <c r="K26" s="220">
        <v>60</v>
      </c>
      <c r="L26" s="220" t="str">
        <f t="shared" ref="L26:L33" si="5">IF($F26=K26,"CUMPLE",IF($F26&lt;K26,"MENOR","MAYOR"))</f>
        <v>MENOR</v>
      </c>
      <c r="M26" s="221">
        <v>80</v>
      </c>
      <c r="N26" s="221" t="str">
        <f t="shared" ref="N26:N33" si="6">IF($F26=M26,"CUMPLE",IF($F26&lt;M26,"MENOR","MAYOR"))</f>
        <v>MENOR</v>
      </c>
      <c r="O26" s="222">
        <v>100</v>
      </c>
      <c r="P26" s="223" t="str">
        <f t="shared" ref="P26:P33" si="7">IF($F26=O26,"CUMPLE",IF($F26&lt;O26,"MENOR","MAYOR"))</f>
        <v>MENOR</v>
      </c>
    </row>
    <row r="27" spans="1:19" ht="120" x14ac:dyDescent="0.25">
      <c r="A27" s="265" t="s">
        <v>1201</v>
      </c>
      <c r="B27" s="162" t="s">
        <v>499</v>
      </c>
      <c r="C27" s="263" t="s">
        <v>1274</v>
      </c>
      <c r="D27" s="215" t="s">
        <v>1071</v>
      </c>
      <c r="E27" s="215" t="s">
        <v>380</v>
      </c>
      <c r="F27" s="216">
        <f>VLOOKUP(E27,ADMINISTRATIVAS!$B$13:$L$76,11,FALSE)</f>
        <v>95</v>
      </c>
      <c r="G27" s="224" t="s">
        <v>82</v>
      </c>
      <c r="H27" s="224" t="s">
        <v>82</v>
      </c>
      <c r="I27" s="218">
        <v>40</v>
      </c>
      <c r="J27" s="218" t="str">
        <f t="shared" si="4"/>
        <v>MAYOR</v>
      </c>
      <c r="K27" s="220">
        <v>60</v>
      </c>
      <c r="L27" s="220" t="str">
        <f t="shared" si="5"/>
        <v>MAYOR</v>
      </c>
      <c r="M27" s="221">
        <v>80</v>
      </c>
      <c r="N27" s="221" t="str">
        <f t="shared" si="6"/>
        <v>MAYOR</v>
      </c>
      <c r="O27" s="222">
        <v>100</v>
      </c>
      <c r="P27" s="223" t="str">
        <f t="shared" si="7"/>
        <v>MENOR</v>
      </c>
    </row>
    <row r="28" spans="1:19" ht="135" x14ac:dyDescent="0.25">
      <c r="A28" s="265" t="s">
        <v>1202</v>
      </c>
      <c r="B28" s="162" t="s">
        <v>499</v>
      </c>
      <c r="C28" s="263" t="s">
        <v>1275</v>
      </c>
      <c r="D28" s="215" t="s">
        <v>1071</v>
      </c>
      <c r="E28" s="242" t="s">
        <v>452</v>
      </c>
      <c r="F28" s="216">
        <f>VLOOKUP(E28,ADMINISTRATIVAS!$B$13:$L$76,11,FALSE)</f>
        <v>20</v>
      </c>
      <c r="G28" s="224" t="s">
        <v>82</v>
      </c>
      <c r="H28" s="224" t="s">
        <v>82</v>
      </c>
      <c r="I28" s="218">
        <v>40</v>
      </c>
      <c r="J28" s="218" t="str">
        <f t="shared" si="4"/>
        <v>MENOR</v>
      </c>
      <c r="K28" s="220">
        <v>60</v>
      </c>
      <c r="L28" s="220" t="str">
        <f t="shared" si="5"/>
        <v>MENOR</v>
      </c>
      <c r="M28" s="221">
        <v>80</v>
      </c>
      <c r="N28" s="221" t="str">
        <f t="shared" si="6"/>
        <v>MENOR</v>
      </c>
      <c r="O28" s="222">
        <v>100</v>
      </c>
      <c r="P28" s="223" t="str">
        <f t="shared" si="7"/>
        <v>MENOR</v>
      </c>
    </row>
    <row r="29" spans="1:19" ht="210" customHeight="1" x14ac:dyDescent="0.25">
      <c r="A29" s="265" t="s">
        <v>1203</v>
      </c>
      <c r="B29" s="162" t="s">
        <v>499</v>
      </c>
      <c r="C29" s="263" t="s">
        <v>1083</v>
      </c>
      <c r="D29" s="215" t="s">
        <v>1071</v>
      </c>
      <c r="E29" s="242" t="s">
        <v>282</v>
      </c>
      <c r="F29" s="216">
        <f>VLOOKUP(E29,ADMINISTRATIVAS!$B$13:$L$76,11,FALSE)</f>
        <v>88</v>
      </c>
      <c r="G29" s="224" t="s">
        <v>82</v>
      </c>
      <c r="H29" s="224" t="s">
        <v>82</v>
      </c>
      <c r="I29" s="218">
        <v>40</v>
      </c>
      <c r="J29" s="218" t="str">
        <f t="shared" si="4"/>
        <v>MAYOR</v>
      </c>
      <c r="K29" s="220">
        <v>60</v>
      </c>
      <c r="L29" s="220" t="str">
        <f t="shared" si="5"/>
        <v>MAYOR</v>
      </c>
      <c r="M29" s="221">
        <v>80</v>
      </c>
      <c r="N29" s="221" t="str">
        <f t="shared" si="6"/>
        <v>MAYOR</v>
      </c>
      <c r="O29" s="222">
        <v>100</v>
      </c>
      <c r="P29" s="223" t="str">
        <f t="shared" si="7"/>
        <v>MENOR</v>
      </c>
    </row>
    <row r="30" spans="1:19" ht="60" customHeight="1" x14ac:dyDescent="0.25">
      <c r="A30" s="265" t="s">
        <v>1204</v>
      </c>
      <c r="B30" s="162" t="s">
        <v>499</v>
      </c>
      <c r="C30" s="263" t="s">
        <v>1084</v>
      </c>
      <c r="D30" s="215" t="s">
        <v>1071</v>
      </c>
      <c r="E30" s="242" t="s">
        <v>318</v>
      </c>
      <c r="F30" s="216">
        <f>VLOOKUP(E30,ADMINISTRATIVAS!$B$13:$L$76,11,FALSE)</f>
        <v>80</v>
      </c>
      <c r="G30" s="224" t="s">
        <v>82</v>
      </c>
      <c r="H30" s="224" t="s">
        <v>82</v>
      </c>
      <c r="I30" s="218">
        <v>40</v>
      </c>
      <c r="J30" s="218" t="str">
        <f t="shared" si="4"/>
        <v>MAYOR</v>
      </c>
      <c r="K30" s="220">
        <v>60</v>
      </c>
      <c r="L30" s="220" t="str">
        <f t="shared" si="5"/>
        <v>MAYOR</v>
      </c>
      <c r="M30" s="221">
        <v>80</v>
      </c>
      <c r="N30" s="221" t="str">
        <f t="shared" si="6"/>
        <v>CUMPLE</v>
      </c>
      <c r="O30" s="222">
        <v>100</v>
      </c>
      <c r="P30" s="223" t="str">
        <f t="shared" si="7"/>
        <v>MENOR</v>
      </c>
    </row>
    <row r="31" spans="1:19" ht="60" customHeight="1" x14ac:dyDescent="0.25">
      <c r="A31" s="265" t="s">
        <v>1205</v>
      </c>
      <c r="B31" s="162" t="s">
        <v>499</v>
      </c>
      <c r="C31" s="263" t="s">
        <v>1085</v>
      </c>
      <c r="D31" s="214" t="s">
        <v>1161</v>
      </c>
      <c r="E31" s="241" t="s">
        <v>755</v>
      </c>
      <c r="F31" s="216">
        <f>VLOOKUP(E31,TECNICAS!$A$13:$K$117,11)</f>
        <v>80</v>
      </c>
      <c r="G31" s="224" t="s">
        <v>82</v>
      </c>
      <c r="H31" s="224" t="s">
        <v>82</v>
      </c>
      <c r="I31" s="218">
        <v>40</v>
      </c>
      <c r="J31" s="218" t="str">
        <f t="shared" si="4"/>
        <v>MAYOR</v>
      </c>
      <c r="K31" s="220">
        <v>60</v>
      </c>
      <c r="L31" s="220" t="str">
        <f t="shared" si="5"/>
        <v>MAYOR</v>
      </c>
      <c r="M31" s="221">
        <v>80</v>
      </c>
      <c r="N31" s="221" t="str">
        <f t="shared" si="6"/>
        <v>CUMPLE</v>
      </c>
      <c r="O31" s="222">
        <v>100</v>
      </c>
      <c r="P31" s="223" t="str">
        <f t="shared" si="7"/>
        <v>MENOR</v>
      </c>
    </row>
    <row r="32" spans="1:19" x14ac:dyDescent="0.25">
      <c r="A32" s="265" t="s">
        <v>1206</v>
      </c>
      <c r="B32" s="162" t="s">
        <v>499</v>
      </c>
      <c r="C32" s="263" t="s">
        <v>1086</v>
      </c>
      <c r="D32" s="214" t="s">
        <v>1161</v>
      </c>
      <c r="E32" s="241" t="s">
        <v>765</v>
      </c>
      <c r="F32" s="216">
        <f>VLOOKUP(E32,TECNICAS!$A$13:$K$117,11)</f>
        <v>80</v>
      </c>
      <c r="G32" s="224" t="s">
        <v>82</v>
      </c>
      <c r="H32" s="224" t="s">
        <v>82</v>
      </c>
      <c r="I32" s="218">
        <v>40</v>
      </c>
      <c r="J32" s="218" t="str">
        <f t="shared" si="4"/>
        <v>MAYOR</v>
      </c>
      <c r="K32" s="220">
        <v>60</v>
      </c>
      <c r="L32" s="220" t="str">
        <f t="shared" si="5"/>
        <v>MAYOR</v>
      </c>
      <c r="M32" s="221">
        <v>80</v>
      </c>
      <c r="N32" s="221" t="str">
        <f t="shared" si="6"/>
        <v>CUMPLE</v>
      </c>
      <c r="O32" s="222">
        <v>100</v>
      </c>
      <c r="P32" s="223" t="str">
        <f t="shared" si="7"/>
        <v>MENOR</v>
      </c>
    </row>
    <row r="33" spans="1:16" ht="60" customHeight="1" x14ac:dyDescent="0.25">
      <c r="A33" s="265" t="s">
        <v>1207</v>
      </c>
      <c r="B33" s="162" t="s">
        <v>499</v>
      </c>
      <c r="C33" s="263" t="s">
        <v>1087</v>
      </c>
      <c r="D33" s="214" t="s">
        <v>1161</v>
      </c>
      <c r="E33" s="241" t="s">
        <v>804</v>
      </c>
      <c r="F33" s="216">
        <f>VLOOKUP(E33,TECNICAS!$A$13:$K$117,11)</f>
        <v>80</v>
      </c>
      <c r="G33" s="224" t="s">
        <v>82</v>
      </c>
      <c r="H33" s="224" t="s">
        <v>82</v>
      </c>
      <c r="I33" s="218">
        <v>40</v>
      </c>
      <c r="J33" s="218" t="str">
        <f t="shared" si="4"/>
        <v>MAYOR</v>
      </c>
      <c r="K33" s="220">
        <v>60</v>
      </c>
      <c r="L33" s="220" t="str">
        <f t="shared" si="5"/>
        <v>MAYOR</v>
      </c>
      <c r="M33" s="221">
        <v>80</v>
      </c>
      <c r="N33" s="221" t="str">
        <f t="shared" si="6"/>
        <v>CUMPLE</v>
      </c>
      <c r="O33" s="222">
        <v>100</v>
      </c>
      <c r="P33" s="223" t="str">
        <f t="shared" si="7"/>
        <v>MENOR</v>
      </c>
    </row>
    <row r="34" spans="1:16" x14ac:dyDescent="0.25">
      <c r="A34" s="268" t="s">
        <v>1208</v>
      </c>
      <c r="B34" s="238"/>
      <c r="C34" s="276"/>
      <c r="D34" s="235"/>
      <c r="E34" s="243"/>
      <c r="F34" s="244">
        <f>SUM(F23:F33)</f>
        <v>783</v>
      </c>
      <c r="G34" s="238">
        <f>SUM(G23:G33)</f>
        <v>0</v>
      </c>
      <c r="H34" s="243"/>
      <c r="I34" s="238">
        <f>SUM(I23:I33)</f>
        <v>460</v>
      </c>
      <c r="J34" s="238" t="str">
        <f>IFERROR(VLOOKUP("MENOR",J23:J33,1,FALSE),"CUMPLE")</f>
        <v>MENOR</v>
      </c>
      <c r="K34" s="238">
        <f>SUM(K23:K33)</f>
        <v>660</v>
      </c>
      <c r="L34" s="238" t="str">
        <f>IFERROR(VLOOKUP("MENOR",L23:L33,1,FALSE),"CUMPLE")</f>
        <v>MENOR</v>
      </c>
      <c r="M34" s="238">
        <f>SUM(M23:M33)</f>
        <v>880</v>
      </c>
      <c r="N34" s="238" t="str">
        <f>IFERROR(VLOOKUP("MENOR",N23:N33,1,FALSE),"CUMPLE")</f>
        <v>MENOR</v>
      </c>
      <c r="O34" s="238">
        <f>SUM(O23:O33)</f>
        <v>1100</v>
      </c>
      <c r="P34" s="238" t="str">
        <f>IFERROR(VLOOKUP("MENOR",P23:P33,1,FALSE),"CUMPLE")</f>
        <v>MENOR</v>
      </c>
    </row>
    <row r="35" spans="1:16" ht="105" customHeight="1" x14ac:dyDescent="0.25">
      <c r="A35" s="265" t="s">
        <v>1209</v>
      </c>
      <c r="B35" s="162" t="s">
        <v>499</v>
      </c>
      <c r="C35" s="263" t="s">
        <v>1088</v>
      </c>
      <c r="D35" s="215" t="s">
        <v>1071</v>
      </c>
      <c r="E35" s="215" t="s">
        <v>335</v>
      </c>
      <c r="F35" s="216">
        <f>VLOOKUP(E35,ADMINISTRATIVAS!$B$13:$L$76,11,FALSE)</f>
        <v>90</v>
      </c>
      <c r="G35" s="224" t="s">
        <v>82</v>
      </c>
      <c r="H35" s="224" t="s">
        <v>82</v>
      </c>
      <c r="I35" s="218" t="s">
        <v>82</v>
      </c>
      <c r="J35" s="218" t="s">
        <v>82</v>
      </c>
      <c r="K35" s="220">
        <v>60</v>
      </c>
      <c r="L35" s="220" t="str">
        <f t="shared" ref="L35:L54" si="8">IF($F35=K35,"CUMPLE",IF($F35&lt;K35,"MENOR","MAYOR"))</f>
        <v>MAYOR</v>
      </c>
      <c r="M35" s="245">
        <v>80</v>
      </c>
      <c r="N35" s="221" t="str">
        <f t="shared" ref="N35:N54" si="9">IF($F35=M35,"CUMPLE",IF($F35&lt;M35,"MENOR","MAYOR"))</f>
        <v>MAYOR</v>
      </c>
      <c r="O35" s="222">
        <v>100</v>
      </c>
      <c r="P35" s="223" t="str">
        <f t="shared" ref="P35:P54" si="10">IF($F35=O35,"CUMPLE",IF($F35&lt;O35,"MENOR","MAYOR"))</f>
        <v>MENOR</v>
      </c>
    </row>
    <row r="36" spans="1:16" ht="105" customHeight="1" x14ac:dyDescent="0.25">
      <c r="A36" s="265" t="s">
        <v>1210</v>
      </c>
      <c r="B36" s="162" t="s">
        <v>499</v>
      </c>
      <c r="C36" s="263" t="s">
        <v>1089</v>
      </c>
      <c r="D36" s="215" t="s">
        <v>1071</v>
      </c>
      <c r="E36" s="215" t="s">
        <v>349</v>
      </c>
      <c r="F36" s="216">
        <f>VLOOKUP(E36,ADMINISTRATIVAS!$B$13:$L$76,11,FALSE)</f>
        <v>80</v>
      </c>
      <c r="G36" s="224" t="s">
        <v>82</v>
      </c>
      <c r="H36" s="224" t="s">
        <v>82</v>
      </c>
      <c r="I36" s="218" t="s">
        <v>82</v>
      </c>
      <c r="J36" s="218" t="s">
        <v>82</v>
      </c>
      <c r="K36" s="220">
        <v>60</v>
      </c>
      <c r="L36" s="220" t="str">
        <f t="shared" si="8"/>
        <v>MAYOR</v>
      </c>
      <c r="M36" s="245">
        <v>80</v>
      </c>
      <c r="N36" s="221" t="str">
        <f t="shared" si="9"/>
        <v>CUMPLE</v>
      </c>
      <c r="O36" s="222">
        <v>100</v>
      </c>
      <c r="P36" s="223" t="str">
        <f t="shared" si="10"/>
        <v>MENOR</v>
      </c>
    </row>
    <row r="37" spans="1:16" ht="120" customHeight="1" x14ac:dyDescent="0.25">
      <c r="A37" s="265" t="s">
        <v>1211</v>
      </c>
      <c r="B37" s="162" t="s">
        <v>499</v>
      </c>
      <c r="C37" s="263" t="s">
        <v>1090</v>
      </c>
      <c r="D37" s="215" t="s">
        <v>1071</v>
      </c>
      <c r="E37" s="215" t="s">
        <v>371</v>
      </c>
      <c r="F37" s="216">
        <f>VLOOKUP(E37,ADMINISTRATIVAS!$B$13:$L$76,11,FALSE)</f>
        <v>100</v>
      </c>
      <c r="G37" s="224" t="s">
        <v>82</v>
      </c>
      <c r="H37" s="224" t="s">
        <v>82</v>
      </c>
      <c r="I37" s="218" t="s">
        <v>82</v>
      </c>
      <c r="J37" s="218" t="s">
        <v>82</v>
      </c>
      <c r="K37" s="220">
        <v>60</v>
      </c>
      <c r="L37" s="220" t="str">
        <f t="shared" si="8"/>
        <v>MAYOR</v>
      </c>
      <c r="M37" s="245">
        <v>80</v>
      </c>
      <c r="N37" s="221" t="str">
        <f t="shared" si="9"/>
        <v>MAYOR</v>
      </c>
      <c r="O37" s="222">
        <v>100</v>
      </c>
      <c r="P37" s="223" t="str">
        <f t="shared" si="10"/>
        <v>CUMPLE</v>
      </c>
    </row>
    <row r="38" spans="1:16" ht="75" customHeight="1" x14ac:dyDescent="0.25">
      <c r="A38" s="265" t="s">
        <v>1212</v>
      </c>
      <c r="B38" s="162" t="s">
        <v>499</v>
      </c>
      <c r="C38" s="263" t="s">
        <v>1091</v>
      </c>
      <c r="D38" s="214" t="s">
        <v>1161</v>
      </c>
      <c r="E38" s="246" t="s">
        <v>530</v>
      </c>
      <c r="F38" s="216">
        <f>VLOOKUP(E38,TECNICAS!$A$13:$K$117,11)</f>
        <v>80</v>
      </c>
      <c r="G38" s="224" t="s">
        <v>82</v>
      </c>
      <c r="H38" s="224" t="s">
        <v>82</v>
      </c>
      <c r="I38" s="218" t="s">
        <v>82</v>
      </c>
      <c r="J38" s="218" t="s">
        <v>82</v>
      </c>
      <c r="K38" s="220">
        <v>60</v>
      </c>
      <c r="L38" s="220" t="str">
        <f t="shared" si="8"/>
        <v>MAYOR</v>
      </c>
      <c r="M38" s="245">
        <v>80</v>
      </c>
      <c r="N38" s="221" t="str">
        <f t="shared" si="9"/>
        <v>CUMPLE</v>
      </c>
      <c r="O38" s="222">
        <v>100</v>
      </c>
      <c r="P38" s="223" t="str">
        <f t="shared" si="10"/>
        <v>MENOR</v>
      </c>
    </row>
    <row r="39" spans="1:16" ht="90" customHeight="1" x14ac:dyDescent="0.25">
      <c r="A39" s="265" t="s">
        <v>1213</v>
      </c>
      <c r="B39" s="162" t="s">
        <v>499</v>
      </c>
      <c r="C39" s="263" t="s">
        <v>1092</v>
      </c>
      <c r="D39" s="214" t="s">
        <v>1161</v>
      </c>
      <c r="E39" s="241" t="s">
        <v>578</v>
      </c>
      <c r="F39" s="216">
        <f>VLOOKUP(E39,TECNICAS!$A$13:$K$117,11)</f>
        <v>80</v>
      </c>
      <c r="G39" s="224" t="s">
        <v>82</v>
      </c>
      <c r="H39" s="224" t="s">
        <v>82</v>
      </c>
      <c r="I39" s="218" t="s">
        <v>82</v>
      </c>
      <c r="J39" s="218" t="s">
        <v>82</v>
      </c>
      <c r="K39" s="220">
        <v>60</v>
      </c>
      <c r="L39" s="220" t="str">
        <f t="shared" si="8"/>
        <v>MAYOR</v>
      </c>
      <c r="M39" s="245">
        <v>80</v>
      </c>
      <c r="N39" s="221" t="str">
        <f t="shared" si="9"/>
        <v>CUMPLE</v>
      </c>
      <c r="O39" s="222">
        <v>100</v>
      </c>
      <c r="P39" s="223" t="str">
        <f t="shared" si="10"/>
        <v>MENOR</v>
      </c>
    </row>
    <row r="40" spans="1:16" ht="75" customHeight="1" x14ac:dyDescent="0.25">
      <c r="A40" s="265" t="s">
        <v>1214</v>
      </c>
      <c r="B40" s="162" t="s">
        <v>499</v>
      </c>
      <c r="C40" s="263" t="s">
        <v>1093</v>
      </c>
      <c r="D40" s="214" t="s">
        <v>1161</v>
      </c>
      <c r="E40" s="241" t="s">
        <v>587</v>
      </c>
      <c r="F40" s="216">
        <f>VLOOKUP(E40,TECNICAS!$A$13:$K$117,11)</f>
        <v>80</v>
      </c>
      <c r="G40" s="224" t="s">
        <v>82</v>
      </c>
      <c r="H40" s="224" t="s">
        <v>82</v>
      </c>
      <c r="I40" s="218" t="s">
        <v>82</v>
      </c>
      <c r="J40" s="218" t="s">
        <v>82</v>
      </c>
      <c r="K40" s="220">
        <v>60</v>
      </c>
      <c r="L40" s="220" t="str">
        <f t="shared" si="8"/>
        <v>MAYOR</v>
      </c>
      <c r="M40" s="245">
        <v>80</v>
      </c>
      <c r="N40" s="221" t="str">
        <f t="shared" si="9"/>
        <v>CUMPLE</v>
      </c>
      <c r="O40" s="222">
        <v>100</v>
      </c>
      <c r="P40" s="223" t="str">
        <f t="shared" si="10"/>
        <v>MENOR</v>
      </c>
    </row>
    <row r="41" spans="1:16" ht="75" customHeight="1" x14ac:dyDescent="0.25">
      <c r="A41" s="265" t="s">
        <v>1215</v>
      </c>
      <c r="B41" s="162" t="s">
        <v>499</v>
      </c>
      <c r="C41" s="263" t="s">
        <v>1094</v>
      </c>
      <c r="D41" s="214" t="s">
        <v>1161</v>
      </c>
      <c r="E41" s="241" t="s">
        <v>675</v>
      </c>
      <c r="F41" s="216">
        <f>VLOOKUP(E41,TECNICAS!$A$13:$K$117,11)</f>
        <v>78</v>
      </c>
      <c r="G41" s="224" t="s">
        <v>82</v>
      </c>
      <c r="H41" s="224" t="s">
        <v>82</v>
      </c>
      <c r="I41" s="218" t="s">
        <v>82</v>
      </c>
      <c r="J41" s="218" t="s">
        <v>82</v>
      </c>
      <c r="K41" s="220">
        <v>60</v>
      </c>
      <c r="L41" s="220" t="str">
        <f t="shared" si="8"/>
        <v>MAYOR</v>
      </c>
      <c r="M41" s="245">
        <v>80</v>
      </c>
      <c r="N41" s="221" t="str">
        <f t="shared" si="9"/>
        <v>MENOR</v>
      </c>
      <c r="O41" s="222">
        <v>100</v>
      </c>
      <c r="P41" s="223" t="str">
        <f t="shared" si="10"/>
        <v>MENOR</v>
      </c>
    </row>
    <row r="42" spans="1:16" ht="75" customHeight="1" x14ac:dyDescent="0.25">
      <c r="A42" s="265" t="s">
        <v>1216</v>
      </c>
      <c r="B42" s="162" t="s">
        <v>499</v>
      </c>
      <c r="C42" s="263" t="s">
        <v>1095</v>
      </c>
      <c r="D42" s="214" t="s">
        <v>1161</v>
      </c>
      <c r="E42" s="241" t="s">
        <v>733</v>
      </c>
      <c r="F42" s="216">
        <f>VLOOKUP(E42,TECNICAS!$A$13:$K$117,11)</f>
        <v>60</v>
      </c>
      <c r="G42" s="224" t="s">
        <v>82</v>
      </c>
      <c r="H42" s="224" t="s">
        <v>82</v>
      </c>
      <c r="I42" s="218" t="s">
        <v>82</v>
      </c>
      <c r="J42" s="218" t="s">
        <v>82</v>
      </c>
      <c r="K42" s="220">
        <v>60</v>
      </c>
      <c r="L42" s="220" t="str">
        <f t="shared" si="8"/>
        <v>CUMPLE</v>
      </c>
      <c r="M42" s="245">
        <v>80</v>
      </c>
      <c r="N42" s="221" t="str">
        <f t="shared" si="9"/>
        <v>MENOR</v>
      </c>
      <c r="O42" s="222">
        <v>100</v>
      </c>
      <c r="P42" s="223" t="str">
        <f t="shared" si="10"/>
        <v>MENOR</v>
      </c>
    </row>
    <row r="43" spans="1:16" ht="105" customHeight="1" x14ac:dyDescent="0.25">
      <c r="A43" s="265" t="s">
        <v>1217</v>
      </c>
      <c r="B43" s="162" t="s">
        <v>499</v>
      </c>
      <c r="C43" s="263" t="s">
        <v>1096</v>
      </c>
      <c r="D43" s="214" t="s">
        <v>1161</v>
      </c>
      <c r="E43" s="241" t="s">
        <v>796</v>
      </c>
      <c r="F43" s="216">
        <f>VLOOKUP(E43,TECNICAS!$A$13:$K$117,11)</f>
        <v>40</v>
      </c>
      <c r="G43" s="224" t="s">
        <v>82</v>
      </c>
      <c r="H43" s="224" t="s">
        <v>82</v>
      </c>
      <c r="I43" s="218" t="s">
        <v>82</v>
      </c>
      <c r="J43" s="218" t="s">
        <v>82</v>
      </c>
      <c r="K43" s="220">
        <v>60</v>
      </c>
      <c r="L43" s="220" t="str">
        <f t="shared" si="8"/>
        <v>MENOR</v>
      </c>
      <c r="M43" s="245">
        <v>80</v>
      </c>
      <c r="N43" s="221" t="str">
        <f t="shared" si="9"/>
        <v>MENOR</v>
      </c>
      <c r="O43" s="222">
        <v>100</v>
      </c>
      <c r="P43" s="223" t="str">
        <f t="shared" si="10"/>
        <v>MENOR</v>
      </c>
    </row>
    <row r="44" spans="1:16" ht="75" customHeight="1" x14ac:dyDescent="0.25">
      <c r="A44" s="265" t="s">
        <v>1218</v>
      </c>
      <c r="B44" s="162" t="s">
        <v>499</v>
      </c>
      <c r="C44" s="263" t="s">
        <v>1097</v>
      </c>
      <c r="D44" s="214" t="s">
        <v>1161</v>
      </c>
      <c r="E44" s="241" t="s">
        <v>824</v>
      </c>
      <c r="F44" s="216">
        <f>VLOOKUP(E44,TECNICAS!$A$13:$K$117,11)</f>
        <v>80</v>
      </c>
      <c r="G44" s="224" t="s">
        <v>82</v>
      </c>
      <c r="H44" s="224" t="s">
        <v>82</v>
      </c>
      <c r="I44" s="218" t="s">
        <v>82</v>
      </c>
      <c r="J44" s="218" t="s">
        <v>82</v>
      </c>
      <c r="K44" s="220">
        <v>60</v>
      </c>
      <c r="L44" s="220" t="str">
        <f t="shared" si="8"/>
        <v>MAYOR</v>
      </c>
      <c r="M44" s="245">
        <v>80</v>
      </c>
      <c r="N44" s="221" t="str">
        <f t="shared" si="9"/>
        <v>CUMPLE</v>
      </c>
      <c r="O44" s="222">
        <v>100</v>
      </c>
      <c r="P44" s="223" t="str">
        <f t="shared" si="10"/>
        <v>MENOR</v>
      </c>
    </row>
    <row r="45" spans="1:16" ht="90" customHeight="1" x14ac:dyDescent="0.25">
      <c r="A45" s="265" t="s">
        <v>1219</v>
      </c>
      <c r="B45" s="162" t="s">
        <v>499</v>
      </c>
      <c r="C45" s="263" t="s">
        <v>1098</v>
      </c>
      <c r="D45" s="214" t="s">
        <v>1161</v>
      </c>
      <c r="E45" s="241" t="s">
        <v>844</v>
      </c>
      <c r="F45" s="216">
        <f>VLOOKUP(E45,TECNICAS!$A$13:$K$117,11)</f>
        <v>90</v>
      </c>
      <c r="G45" s="224" t="s">
        <v>82</v>
      </c>
      <c r="H45" s="224" t="s">
        <v>82</v>
      </c>
      <c r="I45" s="218" t="s">
        <v>82</v>
      </c>
      <c r="J45" s="218" t="s">
        <v>82</v>
      </c>
      <c r="K45" s="220">
        <v>60</v>
      </c>
      <c r="L45" s="220" t="str">
        <f t="shared" si="8"/>
        <v>MAYOR</v>
      </c>
      <c r="M45" s="245">
        <v>80</v>
      </c>
      <c r="N45" s="221" t="str">
        <f t="shared" si="9"/>
        <v>MAYOR</v>
      </c>
      <c r="O45" s="222">
        <v>100</v>
      </c>
      <c r="P45" s="223" t="str">
        <f t="shared" si="10"/>
        <v>MENOR</v>
      </c>
    </row>
    <row r="46" spans="1:16" ht="225" customHeight="1" x14ac:dyDescent="0.25">
      <c r="A46" s="265" t="s">
        <v>1220</v>
      </c>
      <c r="B46" s="162" t="s">
        <v>499</v>
      </c>
      <c r="C46" s="263" t="s">
        <v>1099</v>
      </c>
      <c r="D46" s="214" t="s">
        <v>1161</v>
      </c>
      <c r="E46" s="241" t="s">
        <v>870</v>
      </c>
      <c r="F46" s="216">
        <f>VLOOKUP(E46,TECNICAS!$A$13:$K$117,11)</f>
        <v>90</v>
      </c>
      <c r="G46" s="224" t="s">
        <v>82</v>
      </c>
      <c r="H46" s="224" t="s">
        <v>82</v>
      </c>
      <c r="I46" s="218" t="s">
        <v>82</v>
      </c>
      <c r="J46" s="218" t="s">
        <v>82</v>
      </c>
      <c r="K46" s="220">
        <v>60</v>
      </c>
      <c r="L46" s="220" t="str">
        <f t="shared" si="8"/>
        <v>MAYOR</v>
      </c>
      <c r="M46" s="245">
        <v>80</v>
      </c>
      <c r="N46" s="221" t="str">
        <f t="shared" si="9"/>
        <v>MAYOR</v>
      </c>
      <c r="O46" s="222">
        <v>100</v>
      </c>
      <c r="P46" s="223" t="str">
        <f t="shared" si="10"/>
        <v>MENOR</v>
      </c>
    </row>
    <row r="47" spans="1:16" ht="210" customHeight="1" x14ac:dyDescent="0.25">
      <c r="A47" s="265" t="s">
        <v>1221</v>
      </c>
      <c r="B47" s="162" t="s">
        <v>499</v>
      </c>
      <c r="C47" s="263" t="s">
        <v>1100</v>
      </c>
      <c r="D47" s="214" t="s">
        <v>1161</v>
      </c>
      <c r="E47" s="241" t="s">
        <v>891</v>
      </c>
      <c r="F47" s="216">
        <f>VLOOKUP(E47,TECNICAS!$A$13:$K$117,11)</f>
        <v>40</v>
      </c>
      <c r="G47" s="224" t="s">
        <v>82</v>
      </c>
      <c r="H47" s="224" t="s">
        <v>82</v>
      </c>
      <c r="I47" s="218" t="s">
        <v>82</v>
      </c>
      <c r="J47" s="218" t="s">
        <v>82</v>
      </c>
      <c r="K47" s="220">
        <v>60</v>
      </c>
      <c r="L47" s="220" t="str">
        <f t="shared" si="8"/>
        <v>MENOR</v>
      </c>
      <c r="M47" s="245">
        <v>80</v>
      </c>
      <c r="N47" s="221" t="str">
        <f t="shared" si="9"/>
        <v>MENOR</v>
      </c>
      <c r="O47" s="222">
        <v>100</v>
      </c>
      <c r="P47" s="223" t="str">
        <f t="shared" si="10"/>
        <v>MENOR</v>
      </c>
    </row>
    <row r="48" spans="1:16" ht="135" customHeight="1" x14ac:dyDescent="0.25">
      <c r="A48" s="265" t="s">
        <v>1222</v>
      </c>
      <c r="B48" s="162" t="s">
        <v>499</v>
      </c>
      <c r="C48" s="263" t="s">
        <v>1101</v>
      </c>
      <c r="D48" s="214" t="s">
        <v>1161</v>
      </c>
      <c r="E48" s="241" t="s">
        <v>942</v>
      </c>
      <c r="F48" s="216" t="str">
        <f>VLOOKUP(E48,TECNICAS!$A$13:$K$117,11)</f>
        <v>n/a</v>
      </c>
      <c r="G48" s="224" t="s">
        <v>82</v>
      </c>
      <c r="H48" s="224" t="s">
        <v>82</v>
      </c>
      <c r="I48" s="218" t="s">
        <v>82</v>
      </c>
      <c r="J48" s="218" t="s">
        <v>82</v>
      </c>
      <c r="K48" s="220">
        <v>60</v>
      </c>
      <c r="L48" s="220" t="str">
        <f t="shared" si="8"/>
        <v>MAYOR</v>
      </c>
      <c r="M48" s="245">
        <v>80</v>
      </c>
      <c r="N48" s="221" t="str">
        <f t="shared" si="9"/>
        <v>MAYOR</v>
      </c>
      <c r="O48" s="222">
        <v>100</v>
      </c>
      <c r="P48" s="223" t="str">
        <f t="shared" si="10"/>
        <v>MAYOR</v>
      </c>
    </row>
    <row r="49" spans="1:16" ht="210" customHeight="1" x14ac:dyDescent="0.25">
      <c r="A49" s="265" t="s">
        <v>1223</v>
      </c>
      <c r="B49" s="162" t="s">
        <v>499</v>
      </c>
      <c r="C49" s="263" t="s">
        <v>1102</v>
      </c>
      <c r="D49" s="214" t="s">
        <v>1161</v>
      </c>
      <c r="E49" s="241" t="s">
        <v>961</v>
      </c>
      <c r="F49" s="216">
        <f>VLOOKUP(E49,TECNICAS!$A$13:$K$117,11)</f>
        <v>40</v>
      </c>
      <c r="G49" s="224" t="s">
        <v>82</v>
      </c>
      <c r="H49" s="224" t="s">
        <v>82</v>
      </c>
      <c r="I49" s="218" t="s">
        <v>82</v>
      </c>
      <c r="J49" s="218" t="s">
        <v>82</v>
      </c>
      <c r="K49" s="220">
        <v>60</v>
      </c>
      <c r="L49" s="220" t="str">
        <f t="shared" si="8"/>
        <v>MENOR</v>
      </c>
      <c r="M49" s="245">
        <v>80</v>
      </c>
      <c r="N49" s="221" t="str">
        <f t="shared" si="9"/>
        <v>MENOR</v>
      </c>
      <c r="O49" s="222">
        <v>100</v>
      </c>
      <c r="P49" s="223" t="str">
        <f t="shared" si="10"/>
        <v>MENOR</v>
      </c>
    </row>
    <row r="50" spans="1:16" ht="180" customHeight="1" x14ac:dyDescent="0.25">
      <c r="A50" s="265" t="s">
        <v>1224</v>
      </c>
      <c r="B50" s="162" t="s">
        <v>499</v>
      </c>
      <c r="C50" s="263" t="s">
        <v>1103</v>
      </c>
      <c r="D50" s="214" t="s">
        <v>1161</v>
      </c>
      <c r="E50" s="241" t="s">
        <v>967</v>
      </c>
      <c r="F50" s="216">
        <f>VLOOKUP(E50,TECNICAS!$A$13:$K$117,11)</f>
        <v>40</v>
      </c>
      <c r="G50" s="224" t="s">
        <v>82</v>
      </c>
      <c r="H50" s="224" t="s">
        <v>82</v>
      </c>
      <c r="I50" s="218" t="s">
        <v>82</v>
      </c>
      <c r="J50" s="218" t="s">
        <v>82</v>
      </c>
      <c r="K50" s="220">
        <v>60</v>
      </c>
      <c r="L50" s="220" t="str">
        <f t="shared" si="8"/>
        <v>MENOR</v>
      </c>
      <c r="M50" s="245">
        <v>80</v>
      </c>
      <c r="N50" s="221" t="str">
        <f t="shared" si="9"/>
        <v>MENOR</v>
      </c>
      <c r="O50" s="222">
        <v>100</v>
      </c>
      <c r="P50" s="223" t="str">
        <f t="shared" si="10"/>
        <v>MENOR</v>
      </c>
    </row>
    <row r="51" spans="1:16" ht="150" customHeight="1" x14ac:dyDescent="0.25">
      <c r="A51" s="265" t="s">
        <v>1225</v>
      </c>
      <c r="B51" s="162" t="s">
        <v>499</v>
      </c>
      <c r="C51" s="263" t="s">
        <v>1104</v>
      </c>
      <c r="D51" s="214" t="s">
        <v>1161</v>
      </c>
      <c r="E51" s="241" t="s">
        <v>991</v>
      </c>
      <c r="F51" s="216">
        <f>VLOOKUP(E51,TECNICAS!$A$13:$K$117,11)</f>
        <v>40</v>
      </c>
      <c r="G51" s="224" t="s">
        <v>82</v>
      </c>
      <c r="H51" s="224" t="s">
        <v>82</v>
      </c>
      <c r="I51" s="218" t="s">
        <v>82</v>
      </c>
      <c r="J51" s="218" t="s">
        <v>82</v>
      </c>
      <c r="K51" s="220">
        <v>60</v>
      </c>
      <c r="L51" s="220" t="str">
        <f t="shared" si="8"/>
        <v>MENOR</v>
      </c>
      <c r="M51" s="245">
        <v>80</v>
      </c>
      <c r="N51" s="221" t="str">
        <f t="shared" si="9"/>
        <v>MENOR</v>
      </c>
      <c r="O51" s="222">
        <v>100</v>
      </c>
      <c r="P51" s="223" t="str">
        <f t="shared" si="10"/>
        <v>MENOR</v>
      </c>
    </row>
    <row r="52" spans="1:16" ht="120" customHeight="1" x14ac:dyDescent="0.25">
      <c r="A52" s="265" t="s">
        <v>1226</v>
      </c>
      <c r="B52" s="162" t="s">
        <v>499</v>
      </c>
      <c r="C52" s="263" t="s">
        <v>1105</v>
      </c>
      <c r="D52" s="214" t="s">
        <v>1071</v>
      </c>
      <c r="E52" s="215" t="s">
        <v>456</v>
      </c>
      <c r="F52" s="216">
        <f>VLOOKUP(E52,ADMINISTRATIVAS!$B$13:$L$76,11,FALSE)</f>
        <v>20</v>
      </c>
      <c r="G52" s="224" t="s">
        <v>82</v>
      </c>
      <c r="H52" s="224" t="s">
        <v>82</v>
      </c>
      <c r="I52" s="218" t="s">
        <v>82</v>
      </c>
      <c r="J52" s="218" t="s">
        <v>82</v>
      </c>
      <c r="K52" s="220">
        <v>60</v>
      </c>
      <c r="L52" s="220" t="str">
        <f t="shared" si="8"/>
        <v>MENOR</v>
      </c>
      <c r="M52" s="245">
        <v>80</v>
      </c>
      <c r="N52" s="221" t="str">
        <f t="shared" si="9"/>
        <v>MENOR</v>
      </c>
      <c r="O52" s="222">
        <v>100</v>
      </c>
      <c r="P52" s="223" t="str">
        <f t="shared" si="10"/>
        <v>MENOR</v>
      </c>
    </row>
    <row r="53" spans="1:16" ht="120" customHeight="1" x14ac:dyDescent="0.25">
      <c r="A53" s="265" t="s">
        <v>1227</v>
      </c>
      <c r="B53" s="134" t="s">
        <v>176</v>
      </c>
      <c r="C53" s="277" t="s">
        <v>1106</v>
      </c>
      <c r="D53" s="214" t="s">
        <v>1071</v>
      </c>
      <c r="E53" s="215" t="s">
        <v>519</v>
      </c>
      <c r="F53" s="216">
        <f>VLOOKUP(E53,ADMINISTRATIVAS!$B$13:$L$76,11,FALSE)</f>
        <v>100</v>
      </c>
      <c r="G53" s="224" t="s">
        <v>82</v>
      </c>
      <c r="H53" s="224" t="s">
        <v>82</v>
      </c>
      <c r="I53" s="218" t="s">
        <v>82</v>
      </c>
      <c r="J53" s="218" t="s">
        <v>82</v>
      </c>
      <c r="K53" s="220">
        <v>60</v>
      </c>
      <c r="L53" s="220" t="str">
        <f t="shared" si="8"/>
        <v>MAYOR</v>
      </c>
      <c r="M53" s="245">
        <v>80</v>
      </c>
      <c r="N53" s="221" t="str">
        <f t="shared" si="9"/>
        <v>MAYOR</v>
      </c>
      <c r="O53" s="222">
        <v>100</v>
      </c>
      <c r="P53" s="223" t="str">
        <f t="shared" si="10"/>
        <v>CUMPLE</v>
      </c>
    </row>
    <row r="54" spans="1:16" ht="105" customHeight="1" x14ac:dyDescent="0.25">
      <c r="A54" s="265" t="s">
        <v>1228</v>
      </c>
      <c r="B54" s="134" t="s">
        <v>176</v>
      </c>
      <c r="C54" s="277" t="s">
        <v>1107</v>
      </c>
      <c r="D54" s="214" t="s">
        <v>1071</v>
      </c>
      <c r="E54" s="215" t="s">
        <v>523</v>
      </c>
      <c r="F54" s="216">
        <f>VLOOKUP(E54,ADMINISTRATIVAS!$B$13:$L$76,11,FALSE)</f>
        <v>80</v>
      </c>
      <c r="G54" s="224" t="s">
        <v>82</v>
      </c>
      <c r="H54" s="224" t="s">
        <v>82</v>
      </c>
      <c r="I54" s="218" t="s">
        <v>82</v>
      </c>
      <c r="J54" s="218" t="s">
        <v>82</v>
      </c>
      <c r="K54" s="220">
        <v>60</v>
      </c>
      <c r="L54" s="220" t="str">
        <f t="shared" si="8"/>
        <v>MAYOR</v>
      </c>
      <c r="M54" s="245">
        <v>80</v>
      </c>
      <c r="N54" s="221" t="str">
        <f t="shared" si="9"/>
        <v>CUMPLE</v>
      </c>
      <c r="O54" s="222">
        <v>100</v>
      </c>
      <c r="P54" s="223" t="str">
        <f t="shared" si="10"/>
        <v>MENOR</v>
      </c>
    </row>
    <row r="55" spans="1:16" ht="195" customHeight="1" x14ac:dyDescent="0.25">
      <c r="A55" s="265" t="s">
        <v>1229</v>
      </c>
      <c r="B55" s="162" t="s">
        <v>499</v>
      </c>
      <c r="C55" s="263" t="s">
        <v>1108</v>
      </c>
      <c r="D55" s="215" t="s">
        <v>1074</v>
      </c>
      <c r="E55" s="215" t="s">
        <v>1017</v>
      </c>
      <c r="F55" s="216">
        <f>VLOOKUP(E55,PHVA!$B$16:$K$37,10,FALSE)</f>
        <v>80</v>
      </c>
      <c r="G55" s="224" t="s">
        <v>82</v>
      </c>
      <c r="H55" s="224" t="s">
        <v>82</v>
      </c>
      <c r="I55" s="218" t="s">
        <v>82</v>
      </c>
      <c r="J55" s="218" t="s">
        <v>82</v>
      </c>
      <c r="K55" s="220">
        <v>60</v>
      </c>
      <c r="L55" s="220" t="str">
        <f>IF($F55=K55,"CUMPLE",IF($F55&lt;K55,"MENOR","MAYOR"))</f>
        <v>MAYOR</v>
      </c>
      <c r="M55" s="245">
        <v>80</v>
      </c>
      <c r="N55" s="221" t="str">
        <f>IF($F55=M55,"CUMPLE",IF($F55&lt;M55,"MENOR","MAYOR"))</f>
        <v>CUMPLE</v>
      </c>
      <c r="O55" s="222">
        <v>100</v>
      </c>
      <c r="P55" s="223" t="str">
        <f>IF($F55=O55,"CUMPLE",IF($F55&lt;O55,"MENOR","MAYOR"))</f>
        <v>MENOR</v>
      </c>
    </row>
    <row r="56" spans="1:16" x14ac:dyDescent="0.25">
      <c r="A56" s="268" t="s">
        <v>1230</v>
      </c>
      <c r="B56" s="238"/>
      <c r="C56" s="276"/>
      <c r="D56" s="235"/>
      <c r="E56" s="243"/>
      <c r="F56" s="236">
        <f>SUM(F45:F55)</f>
        <v>620</v>
      </c>
      <c r="G56" s="238">
        <f>SUM(G45:G55)</f>
        <v>0</v>
      </c>
      <c r="H56" s="238"/>
      <c r="I56" s="238">
        <f>SUM(I45:I55)</f>
        <v>0</v>
      </c>
      <c r="J56" s="238"/>
      <c r="K56" s="238">
        <f>SUM(K45:K55)</f>
        <v>660</v>
      </c>
      <c r="L56" s="238" t="str">
        <f>IFERROR(VLOOKUP("MENOR",L35:L55,1,FALSE),"CUMPLE")</f>
        <v>MENOR</v>
      </c>
      <c r="M56" s="238">
        <f>SUM(M45:M55)</f>
        <v>880</v>
      </c>
      <c r="N56" s="238" t="str">
        <f>IFERROR(VLOOKUP("MENOR",N35:N55,1,FALSE),"CUMPLE")</f>
        <v>MENOR</v>
      </c>
      <c r="O56" s="238">
        <f>SUM(O45:O55)</f>
        <v>1100</v>
      </c>
      <c r="P56" s="238" t="str">
        <f>IFERROR(VLOOKUP("MENOR",P35:P55,1,FALSE),"CUMPLE")</f>
        <v>MENOR</v>
      </c>
    </row>
    <row r="57" spans="1:16" ht="15" customHeight="1" x14ac:dyDescent="0.25">
      <c r="A57" s="603" t="s">
        <v>1231</v>
      </c>
      <c r="B57" s="611" t="s">
        <v>499</v>
      </c>
      <c r="C57" s="612" t="s">
        <v>1109</v>
      </c>
      <c r="D57" s="215" t="s">
        <v>1074</v>
      </c>
      <c r="E57" s="247" t="s">
        <v>1036</v>
      </c>
      <c r="F57" s="216" t="e">
        <f>VLOOKUP(E57,PHVA!$B$16:$K$37,10,FALSE)</f>
        <v>#N/A</v>
      </c>
      <c r="G57" s="224" t="s">
        <v>82</v>
      </c>
      <c r="H57" s="224" t="s">
        <v>82</v>
      </c>
      <c r="I57" s="218" t="s">
        <v>82</v>
      </c>
      <c r="J57" s="218" t="s">
        <v>82</v>
      </c>
      <c r="K57" s="220" t="s">
        <v>82</v>
      </c>
      <c r="L57" s="220" t="s">
        <v>82</v>
      </c>
      <c r="M57" s="245">
        <v>60</v>
      </c>
      <c r="N57" s="221" t="e">
        <f t="shared" ref="N57:N73" si="11">IF($F57=M57,"CUMPLE",IF($F57&lt;M57,"MENOR","MAYOR"))</f>
        <v>#N/A</v>
      </c>
      <c r="O57" s="222">
        <v>80</v>
      </c>
      <c r="P57" s="223" t="e">
        <f t="shared" ref="P57:P73" si="12">IF($F57=O57,"CUMPLE",IF($F57&lt;O57,"MENOR","MAYOR"))</f>
        <v>#N/A</v>
      </c>
    </row>
    <row r="58" spans="1:16" x14ac:dyDescent="0.25">
      <c r="A58" s="603"/>
      <c r="B58" s="611"/>
      <c r="C58" s="612"/>
      <c r="D58" s="215" t="s">
        <v>1074</v>
      </c>
      <c r="E58" s="247" t="s">
        <v>1040</v>
      </c>
      <c r="F58" s="216">
        <f>VLOOKUP(E58,PHVA!$B$16:$K$37,10,FALSE)</f>
        <v>60</v>
      </c>
      <c r="G58" s="224" t="s">
        <v>82</v>
      </c>
      <c r="H58" s="224" t="s">
        <v>82</v>
      </c>
      <c r="I58" s="218" t="s">
        <v>82</v>
      </c>
      <c r="J58" s="218" t="s">
        <v>82</v>
      </c>
      <c r="K58" s="220" t="s">
        <v>82</v>
      </c>
      <c r="L58" s="220" t="s">
        <v>82</v>
      </c>
      <c r="M58" s="245">
        <v>40</v>
      </c>
      <c r="N58" s="221" t="str">
        <f t="shared" si="11"/>
        <v>MAYOR</v>
      </c>
      <c r="O58" s="222">
        <v>60</v>
      </c>
      <c r="P58" s="223" t="str">
        <f t="shared" si="12"/>
        <v>CUMPLE</v>
      </c>
    </row>
    <row r="59" spans="1:16" x14ac:dyDescent="0.25">
      <c r="A59" s="603"/>
      <c r="B59" s="611"/>
      <c r="C59" s="612"/>
      <c r="D59" s="215" t="s">
        <v>1074</v>
      </c>
      <c r="E59" s="247" t="s">
        <v>1043</v>
      </c>
      <c r="F59" s="216">
        <f>VLOOKUP(E59,PHVA!$B$16:$K$37,10,FALSE)</f>
        <v>20</v>
      </c>
      <c r="G59" s="224" t="s">
        <v>82</v>
      </c>
      <c r="H59" s="224" t="s">
        <v>82</v>
      </c>
      <c r="I59" s="218" t="s">
        <v>82</v>
      </c>
      <c r="J59" s="218" t="s">
        <v>82</v>
      </c>
      <c r="K59" s="220" t="s">
        <v>82</v>
      </c>
      <c r="L59" s="220" t="s">
        <v>82</v>
      </c>
      <c r="M59" s="245">
        <v>40</v>
      </c>
      <c r="N59" s="221" t="str">
        <f t="shared" si="11"/>
        <v>MENOR</v>
      </c>
      <c r="O59" s="222">
        <v>60</v>
      </c>
      <c r="P59" s="223" t="str">
        <f t="shared" si="12"/>
        <v>MENOR</v>
      </c>
    </row>
    <row r="60" spans="1:16" x14ac:dyDescent="0.25">
      <c r="A60" s="603"/>
      <c r="B60" s="611"/>
      <c r="C60" s="612"/>
      <c r="D60" s="215" t="s">
        <v>1074</v>
      </c>
      <c r="E60" s="247" t="s">
        <v>1047</v>
      </c>
      <c r="F60" s="216">
        <f>VLOOKUP(E60,PHVA!$B$16:$K$37,10,FALSE)</f>
        <v>60</v>
      </c>
      <c r="G60" s="224" t="s">
        <v>82</v>
      </c>
      <c r="H60" s="224" t="s">
        <v>82</v>
      </c>
      <c r="I60" s="218" t="s">
        <v>82</v>
      </c>
      <c r="J60" s="218" t="s">
        <v>82</v>
      </c>
      <c r="K60" s="220" t="s">
        <v>82</v>
      </c>
      <c r="L60" s="220" t="s">
        <v>82</v>
      </c>
      <c r="M60" s="245">
        <v>40</v>
      </c>
      <c r="N60" s="221" t="str">
        <f t="shared" si="11"/>
        <v>MAYOR</v>
      </c>
      <c r="O60" s="222">
        <v>60</v>
      </c>
      <c r="P60" s="223" t="str">
        <f t="shared" si="12"/>
        <v>CUMPLE</v>
      </c>
    </row>
    <row r="61" spans="1:16" x14ac:dyDescent="0.25">
      <c r="A61" s="603"/>
      <c r="B61" s="611"/>
      <c r="C61" s="612"/>
      <c r="D61" s="215" t="s">
        <v>1074</v>
      </c>
      <c r="E61" s="247" t="s">
        <v>1050</v>
      </c>
      <c r="F61" s="216">
        <f>VLOOKUP(E61,PHVA!$B$16:$K$37,10,FALSE)</f>
        <v>60</v>
      </c>
      <c r="G61" s="224" t="s">
        <v>82</v>
      </c>
      <c r="H61" s="224" t="s">
        <v>82</v>
      </c>
      <c r="I61" s="218" t="s">
        <v>82</v>
      </c>
      <c r="J61" s="218" t="s">
        <v>82</v>
      </c>
      <c r="K61" s="220" t="s">
        <v>82</v>
      </c>
      <c r="L61" s="220" t="s">
        <v>82</v>
      </c>
      <c r="M61" s="245">
        <v>40</v>
      </c>
      <c r="N61" s="221" t="str">
        <f t="shared" si="11"/>
        <v>MAYOR</v>
      </c>
      <c r="O61" s="222">
        <v>60</v>
      </c>
      <c r="P61" s="223" t="str">
        <f t="shared" si="12"/>
        <v>CUMPLE</v>
      </c>
    </row>
    <row r="62" spans="1:16" ht="135" x14ac:dyDescent="0.25">
      <c r="A62" s="269" t="s">
        <v>1232</v>
      </c>
      <c r="B62" s="162" t="s">
        <v>499</v>
      </c>
      <c r="C62" s="263" t="s">
        <v>1276</v>
      </c>
      <c r="D62" s="214" t="s">
        <v>1071</v>
      </c>
      <c r="E62" s="247" t="s">
        <v>502</v>
      </c>
      <c r="F62" s="216">
        <f>VLOOKUP(E62,ADMINISTRATIVAS!$B$13:$L$76,11,FALSE)</f>
        <v>60</v>
      </c>
      <c r="G62" s="224" t="s">
        <v>82</v>
      </c>
      <c r="H62" s="224" t="s">
        <v>82</v>
      </c>
      <c r="I62" s="218" t="s">
        <v>82</v>
      </c>
      <c r="J62" s="218" t="s">
        <v>82</v>
      </c>
      <c r="K62" s="220" t="s">
        <v>82</v>
      </c>
      <c r="L62" s="220" t="s">
        <v>82</v>
      </c>
      <c r="M62" s="245">
        <v>40</v>
      </c>
      <c r="N62" s="221" t="str">
        <f t="shared" si="11"/>
        <v>MAYOR</v>
      </c>
      <c r="O62" s="222">
        <v>60</v>
      </c>
      <c r="P62" s="223" t="str">
        <f t="shared" si="12"/>
        <v>CUMPLE</v>
      </c>
    </row>
    <row r="63" spans="1:16" ht="409.5" customHeight="1" x14ac:dyDescent="0.25">
      <c r="A63" s="269" t="s">
        <v>1233</v>
      </c>
      <c r="B63" s="162" t="s">
        <v>499</v>
      </c>
      <c r="C63" s="263" t="s">
        <v>1110</v>
      </c>
      <c r="D63" s="214" t="s">
        <v>1161</v>
      </c>
      <c r="E63" s="241" t="s">
        <v>985</v>
      </c>
      <c r="F63" s="216">
        <f>VLOOKUP(E63,TECNICAS!$A$13:$K$117,11)</f>
        <v>40</v>
      </c>
      <c r="G63" s="224" t="s">
        <v>82</v>
      </c>
      <c r="H63" s="224" t="s">
        <v>82</v>
      </c>
      <c r="I63" s="218" t="s">
        <v>82</v>
      </c>
      <c r="J63" s="218" t="s">
        <v>82</v>
      </c>
      <c r="K63" s="220" t="s">
        <v>82</v>
      </c>
      <c r="L63" s="220" t="s">
        <v>82</v>
      </c>
      <c r="M63" s="245">
        <v>60</v>
      </c>
      <c r="N63" s="221" t="str">
        <f t="shared" si="11"/>
        <v>MENOR</v>
      </c>
      <c r="O63" s="222">
        <v>80</v>
      </c>
      <c r="P63" s="223" t="str">
        <f t="shared" si="12"/>
        <v>MENOR</v>
      </c>
    </row>
    <row r="64" spans="1:16" ht="315" customHeight="1" x14ac:dyDescent="0.25">
      <c r="A64" s="269" t="s">
        <v>1234</v>
      </c>
      <c r="B64" s="162" t="s">
        <v>499</v>
      </c>
      <c r="C64" s="263" t="s">
        <v>1277</v>
      </c>
      <c r="D64" s="214" t="s">
        <v>1161</v>
      </c>
      <c r="E64" s="241" t="s">
        <v>931</v>
      </c>
      <c r="F64" s="216">
        <f>VLOOKUP(E64,TECNICAS!$A$13:$K$117,11)</f>
        <v>40</v>
      </c>
      <c r="G64" s="224" t="s">
        <v>82</v>
      </c>
      <c r="H64" s="224" t="s">
        <v>82</v>
      </c>
      <c r="I64" s="218" t="s">
        <v>82</v>
      </c>
      <c r="J64" s="218" t="s">
        <v>82</v>
      </c>
      <c r="K64" s="220" t="s">
        <v>82</v>
      </c>
      <c r="L64" s="220" t="s">
        <v>82</v>
      </c>
      <c r="M64" s="245">
        <v>60</v>
      </c>
      <c r="N64" s="221" t="str">
        <f t="shared" si="11"/>
        <v>MENOR</v>
      </c>
      <c r="O64" s="222">
        <v>80</v>
      </c>
      <c r="P64" s="223" t="str">
        <f t="shared" si="12"/>
        <v>MENOR</v>
      </c>
    </row>
    <row r="65" spans="1:16" ht="90" customHeight="1" x14ac:dyDescent="0.25">
      <c r="A65" s="269" t="s">
        <v>1235</v>
      </c>
      <c r="B65" s="162" t="s">
        <v>499</v>
      </c>
      <c r="C65" s="263" t="s">
        <v>1111</v>
      </c>
      <c r="D65" s="214" t="s">
        <v>1161</v>
      </c>
      <c r="E65" s="241" t="s">
        <v>777</v>
      </c>
      <c r="F65" s="216">
        <f>VLOOKUP(E65,TECNICAS!$A$13:$K$117,11)</f>
        <v>60</v>
      </c>
      <c r="G65" s="224" t="s">
        <v>82</v>
      </c>
      <c r="H65" s="224" t="s">
        <v>82</v>
      </c>
      <c r="I65" s="218" t="s">
        <v>82</v>
      </c>
      <c r="J65" s="218" t="s">
        <v>82</v>
      </c>
      <c r="K65" s="220" t="s">
        <v>82</v>
      </c>
      <c r="L65" s="220" t="s">
        <v>82</v>
      </c>
      <c r="M65" s="245">
        <v>60</v>
      </c>
      <c r="N65" s="221" t="str">
        <f t="shared" si="11"/>
        <v>CUMPLE</v>
      </c>
      <c r="O65" s="222">
        <v>80</v>
      </c>
      <c r="P65" s="223" t="str">
        <f t="shared" si="12"/>
        <v>MENOR</v>
      </c>
    </row>
    <row r="66" spans="1:16" ht="195" customHeight="1" x14ac:dyDescent="0.25">
      <c r="A66" s="269" t="s">
        <v>1236</v>
      </c>
      <c r="B66" s="162" t="s">
        <v>499</v>
      </c>
      <c r="C66" s="263" t="s">
        <v>1112</v>
      </c>
      <c r="D66" s="215" t="s">
        <v>1074</v>
      </c>
      <c r="E66" s="247" t="s">
        <v>1054</v>
      </c>
      <c r="F66" s="216">
        <f>VLOOKUP(E66,PHVA!$B$16:$K$37,10,FALSE)</f>
        <v>60</v>
      </c>
      <c r="G66" s="224" t="s">
        <v>82</v>
      </c>
      <c r="H66" s="224" t="s">
        <v>82</v>
      </c>
      <c r="I66" s="218" t="s">
        <v>82</v>
      </c>
      <c r="J66" s="218" t="s">
        <v>82</v>
      </c>
      <c r="K66" s="220" t="s">
        <v>82</v>
      </c>
      <c r="L66" s="220" t="s">
        <v>82</v>
      </c>
      <c r="M66" s="245">
        <v>60</v>
      </c>
      <c r="N66" s="221" t="str">
        <f t="shared" si="11"/>
        <v>CUMPLE</v>
      </c>
      <c r="O66" s="222">
        <v>80</v>
      </c>
      <c r="P66" s="223" t="str">
        <f t="shared" si="12"/>
        <v>MENOR</v>
      </c>
    </row>
    <row r="67" spans="1:16" ht="409.5" customHeight="1" x14ac:dyDescent="0.25">
      <c r="A67" s="269" t="s">
        <v>1237</v>
      </c>
      <c r="B67" s="162" t="s">
        <v>499</v>
      </c>
      <c r="C67" s="263" t="s">
        <v>1113</v>
      </c>
      <c r="D67" s="214" t="s">
        <v>1161</v>
      </c>
      <c r="E67" s="241" t="s">
        <v>979</v>
      </c>
      <c r="F67" s="216">
        <f>VLOOKUP(E67,TECNICAS!$A$13:$K$117,11)</f>
        <v>40</v>
      </c>
      <c r="G67" s="224" t="s">
        <v>82</v>
      </c>
      <c r="H67" s="224" t="s">
        <v>82</v>
      </c>
      <c r="I67" s="218" t="s">
        <v>82</v>
      </c>
      <c r="J67" s="218" t="s">
        <v>82</v>
      </c>
      <c r="K67" s="220" t="s">
        <v>82</v>
      </c>
      <c r="L67" s="220" t="s">
        <v>82</v>
      </c>
      <c r="M67" s="245">
        <v>60</v>
      </c>
      <c r="N67" s="221" t="str">
        <f t="shared" si="11"/>
        <v>MENOR</v>
      </c>
      <c r="O67" s="222">
        <v>80</v>
      </c>
      <c r="P67" s="223" t="str">
        <f t="shared" si="12"/>
        <v>MENOR</v>
      </c>
    </row>
    <row r="68" spans="1:16" x14ac:dyDescent="0.25">
      <c r="A68" s="269" t="s">
        <v>1238</v>
      </c>
      <c r="B68" s="162" t="s">
        <v>499</v>
      </c>
      <c r="C68" s="160" t="s">
        <v>1114</v>
      </c>
      <c r="D68" s="214" t="s">
        <v>1161</v>
      </c>
      <c r="E68" s="241" t="s">
        <v>1115</v>
      </c>
      <c r="F68" s="216">
        <f>VLOOKUP(E68,TECNICAS!$A$13:$K$117,11)</f>
        <v>77</v>
      </c>
      <c r="G68" s="224" t="s">
        <v>82</v>
      </c>
      <c r="H68" s="224" t="s">
        <v>82</v>
      </c>
      <c r="I68" s="218" t="s">
        <v>82</v>
      </c>
      <c r="J68" s="218" t="s">
        <v>82</v>
      </c>
      <c r="K68" s="220" t="s">
        <v>82</v>
      </c>
      <c r="L68" s="220" t="s">
        <v>82</v>
      </c>
      <c r="M68" s="245">
        <v>60</v>
      </c>
      <c r="N68" s="221" t="str">
        <f t="shared" si="11"/>
        <v>MAYOR</v>
      </c>
      <c r="O68" s="222">
        <v>80</v>
      </c>
      <c r="P68" s="223" t="str">
        <f t="shared" si="12"/>
        <v>MENOR</v>
      </c>
    </row>
    <row r="69" spans="1:16" x14ac:dyDescent="0.25">
      <c r="A69" s="269" t="s">
        <v>1239</v>
      </c>
      <c r="B69" s="162" t="s">
        <v>499</v>
      </c>
      <c r="C69" s="160" t="s">
        <v>1116</v>
      </c>
      <c r="D69" s="214" t="s">
        <v>1161</v>
      </c>
      <c r="E69" s="241" t="s">
        <v>592</v>
      </c>
      <c r="F69" s="216">
        <f>VLOOKUP(E69,TECNICAS!$A$13:$K$117,11)</f>
        <v>76</v>
      </c>
      <c r="G69" s="224" t="s">
        <v>82</v>
      </c>
      <c r="H69" s="224" t="s">
        <v>82</v>
      </c>
      <c r="I69" s="218" t="s">
        <v>82</v>
      </c>
      <c r="J69" s="218" t="s">
        <v>82</v>
      </c>
      <c r="K69" s="220" t="s">
        <v>82</v>
      </c>
      <c r="L69" s="220" t="s">
        <v>82</v>
      </c>
      <c r="M69" s="245">
        <v>60</v>
      </c>
      <c r="N69" s="221" t="str">
        <f t="shared" si="11"/>
        <v>MAYOR</v>
      </c>
      <c r="O69" s="222">
        <v>80</v>
      </c>
      <c r="P69" s="223" t="str">
        <f t="shared" si="12"/>
        <v>MENOR</v>
      </c>
    </row>
    <row r="70" spans="1:16" x14ac:dyDescent="0.25">
      <c r="A70" s="269" t="s">
        <v>1240</v>
      </c>
      <c r="B70" s="162" t="s">
        <v>499</v>
      </c>
      <c r="C70" s="160" t="s">
        <v>1117</v>
      </c>
      <c r="D70" s="214" t="s">
        <v>1161</v>
      </c>
      <c r="E70" s="241" t="s">
        <v>622</v>
      </c>
      <c r="F70" s="216">
        <f>VLOOKUP(E70,TECNICAS!$A$13:$K$117,11)</f>
        <v>70</v>
      </c>
      <c r="G70" s="224" t="s">
        <v>82</v>
      </c>
      <c r="H70" s="224" t="s">
        <v>82</v>
      </c>
      <c r="I70" s="218" t="s">
        <v>82</v>
      </c>
      <c r="J70" s="218" t="s">
        <v>82</v>
      </c>
      <c r="K70" s="220" t="s">
        <v>82</v>
      </c>
      <c r="L70" s="220" t="s">
        <v>82</v>
      </c>
      <c r="M70" s="245">
        <v>60</v>
      </c>
      <c r="N70" s="221" t="str">
        <f t="shared" si="11"/>
        <v>MAYOR</v>
      </c>
      <c r="O70" s="222">
        <v>80</v>
      </c>
      <c r="P70" s="223" t="str">
        <f t="shared" si="12"/>
        <v>MENOR</v>
      </c>
    </row>
    <row r="71" spans="1:16" x14ac:dyDescent="0.25">
      <c r="A71" s="269" t="s">
        <v>1241</v>
      </c>
      <c r="B71" s="162" t="s">
        <v>499</v>
      </c>
      <c r="C71" s="160" t="s">
        <v>1118</v>
      </c>
      <c r="D71" s="214" t="s">
        <v>1161</v>
      </c>
      <c r="E71" s="241" t="s">
        <v>774</v>
      </c>
      <c r="F71" s="216">
        <f>VLOOKUP(E71,TECNICAS!$A$13:$K$117,11)</f>
        <v>75</v>
      </c>
      <c r="G71" s="224" t="s">
        <v>82</v>
      </c>
      <c r="H71" s="224" t="s">
        <v>82</v>
      </c>
      <c r="I71" s="218" t="s">
        <v>82</v>
      </c>
      <c r="J71" s="218" t="s">
        <v>82</v>
      </c>
      <c r="K71" s="220" t="s">
        <v>82</v>
      </c>
      <c r="L71" s="220" t="s">
        <v>82</v>
      </c>
      <c r="M71" s="245">
        <v>60</v>
      </c>
      <c r="N71" s="221" t="str">
        <f t="shared" si="11"/>
        <v>MAYOR</v>
      </c>
      <c r="O71" s="222">
        <v>80</v>
      </c>
      <c r="P71" s="223" t="str">
        <f t="shared" si="12"/>
        <v>MENOR</v>
      </c>
    </row>
    <row r="72" spans="1:16" x14ac:dyDescent="0.25">
      <c r="A72" s="269" t="s">
        <v>1242</v>
      </c>
      <c r="B72" s="162" t="s">
        <v>499</v>
      </c>
      <c r="C72" s="160" t="s">
        <v>1119</v>
      </c>
      <c r="D72" s="214" t="s">
        <v>1161</v>
      </c>
      <c r="E72" s="241" t="s">
        <v>816</v>
      </c>
      <c r="F72" s="216">
        <f>VLOOKUP(E72,TECNICAS!$A$13:$K$117,11)</f>
        <v>0</v>
      </c>
      <c r="G72" s="224" t="s">
        <v>82</v>
      </c>
      <c r="H72" s="224" t="s">
        <v>82</v>
      </c>
      <c r="I72" s="218" t="s">
        <v>82</v>
      </c>
      <c r="J72" s="218" t="s">
        <v>82</v>
      </c>
      <c r="K72" s="220" t="s">
        <v>82</v>
      </c>
      <c r="L72" s="220" t="s">
        <v>82</v>
      </c>
      <c r="M72" s="245">
        <v>60</v>
      </c>
      <c r="N72" s="221" t="str">
        <f t="shared" si="11"/>
        <v>MENOR</v>
      </c>
      <c r="O72" s="222">
        <v>80</v>
      </c>
      <c r="P72" s="223" t="str">
        <f t="shared" si="12"/>
        <v>MENOR</v>
      </c>
    </row>
    <row r="73" spans="1:16" x14ac:dyDescent="0.25">
      <c r="A73" s="269" t="s">
        <v>1243</v>
      </c>
      <c r="B73" s="162" t="s">
        <v>499</v>
      </c>
      <c r="C73" s="160" t="s">
        <v>1120</v>
      </c>
      <c r="D73" s="214" t="s">
        <v>1071</v>
      </c>
      <c r="E73" s="247" t="s">
        <v>474</v>
      </c>
      <c r="F73" s="216">
        <f>VLOOKUP(E73,ADMINISTRATIVAS!$B$13:$L$76,11,FALSE)</f>
        <v>85</v>
      </c>
      <c r="G73" s="224" t="s">
        <v>82</v>
      </c>
      <c r="H73" s="224" t="s">
        <v>82</v>
      </c>
      <c r="I73" s="218" t="s">
        <v>82</v>
      </c>
      <c r="J73" s="218" t="s">
        <v>82</v>
      </c>
      <c r="K73" s="220" t="s">
        <v>82</v>
      </c>
      <c r="L73" s="220" t="s">
        <v>82</v>
      </c>
      <c r="M73" s="245">
        <v>60</v>
      </c>
      <c r="N73" s="221" t="str">
        <f t="shared" si="11"/>
        <v>MAYOR</v>
      </c>
      <c r="O73" s="222">
        <v>80</v>
      </c>
      <c r="P73" s="223" t="str">
        <f t="shared" si="12"/>
        <v>MAYOR</v>
      </c>
    </row>
    <row r="74" spans="1:16" x14ac:dyDescent="0.25">
      <c r="A74" s="268" t="s">
        <v>1244</v>
      </c>
      <c r="B74" s="238"/>
      <c r="C74" s="278"/>
      <c r="D74" s="248"/>
      <c r="E74" s="248"/>
      <c r="F74" s="236">
        <f>SUM(F63:F73)</f>
        <v>623</v>
      </c>
      <c r="G74" s="238">
        <f>SUM(G63:G73)</f>
        <v>0</v>
      </c>
      <c r="H74" s="238"/>
      <c r="I74" s="238">
        <f>SUM(I63:I73)</f>
        <v>0</v>
      </c>
      <c r="J74" s="238"/>
      <c r="K74" s="238">
        <f>SUM(K63:K73)</f>
        <v>0</v>
      </c>
      <c r="L74" s="238"/>
      <c r="M74" s="238">
        <f>SUM(M63:M73)</f>
        <v>660</v>
      </c>
      <c r="N74" s="238" t="str">
        <f>IFERROR(VLOOKUP("MENOR",N57:N73,1,FALSE),"CUMPLE")</f>
        <v>MENOR</v>
      </c>
      <c r="O74" s="238">
        <f>SUM(O63:O73)</f>
        <v>880</v>
      </c>
      <c r="P74" s="238" t="str">
        <f>IFERROR(VLOOKUP("MENOR",P57:P73,1,FALSE),"CUMPLE")</f>
        <v>MENOR</v>
      </c>
    </row>
    <row r="75" spans="1:16" ht="15.75" thickBot="1" x14ac:dyDescent="0.3">
      <c r="A75" s="270" t="s">
        <v>1245</v>
      </c>
      <c r="B75" s="271" t="s">
        <v>499</v>
      </c>
      <c r="C75" s="279" t="s">
        <v>184</v>
      </c>
      <c r="D75" s="250" t="s">
        <v>1071</v>
      </c>
      <c r="E75" s="249" t="s">
        <v>374</v>
      </c>
      <c r="F75" s="216">
        <f>VLOOKUP(E75,ADMINISTRATIVAS!$B$13:$L$76,11,FALSE)</f>
        <v>100</v>
      </c>
      <c r="G75" s="224" t="s">
        <v>82</v>
      </c>
      <c r="H75" s="224" t="s">
        <v>82</v>
      </c>
      <c r="I75" s="218" t="s">
        <v>82</v>
      </c>
      <c r="J75" s="218" t="s">
        <v>82</v>
      </c>
      <c r="K75" s="220" t="s">
        <v>82</v>
      </c>
      <c r="L75" s="220" t="s">
        <v>82</v>
      </c>
      <c r="M75" s="245" t="s">
        <v>82</v>
      </c>
      <c r="N75" s="245" t="s">
        <v>82</v>
      </c>
      <c r="O75" s="251">
        <v>60</v>
      </c>
      <c r="P75" s="223" t="str">
        <f>IF($F75=O75,"CUMPLE",IF($F75&lt;O75,"MENOR","MAYOR"))</f>
        <v>MAYOR</v>
      </c>
    </row>
    <row r="76" spans="1:16" x14ac:dyDescent="0.25">
      <c r="A76" s="272" t="s">
        <v>1246</v>
      </c>
      <c r="B76" s="248"/>
      <c r="C76" s="278"/>
      <c r="D76" s="248"/>
      <c r="E76" s="248"/>
      <c r="F76" s="236">
        <f>SUM(F65:F75)</f>
        <v>1266</v>
      </c>
      <c r="G76" s="238"/>
      <c r="H76" s="238"/>
      <c r="I76" s="238"/>
      <c r="J76" s="238"/>
      <c r="K76" s="238"/>
      <c r="L76" s="238"/>
      <c r="M76" s="238"/>
      <c r="N76" s="238"/>
      <c r="O76" s="238">
        <f>SUM(O65:O75)</f>
        <v>1660</v>
      </c>
      <c r="P76" s="238" t="str">
        <f>IFERROR(VLOOKUP("MENOR",P75,1,FALSE),"CUMPLE")</f>
        <v>CUMPLE</v>
      </c>
    </row>
    <row r="77" spans="1:16" x14ac:dyDescent="0.25">
      <c r="F77" s="86"/>
      <c r="G77" s="86"/>
      <c r="I77" s="86"/>
      <c r="K77" s="86"/>
      <c r="M77" s="86"/>
      <c r="O77" s="86"/>
    </row>
  </sheetData>
  <mergeCells count="10">
    <mergeCell ref="A15:A17"/>
    <mergeCell ref="A57:A61"/>
    <mergeCell ref="A1:B9"/>
    <mergeCell ref="C1:L4"/>
    <mergeCell ref="M1:P9"/>
    <mergeCell ref="C5:L9"/>
    <mergeCell ref="B15:B17"/>
    <mergeCell ref="C15:C17"/>
    <mergeCell ref="B57:B61"/>
    <mergeCell ref="C57:C61"/>
  </mergeCells>
  <dataValidations count="1">
    <dataValidation type="list" allowBlank="1" showInputMessage="1" showErrorMessage="1" sqref="F18 F23:F24" xr:uid="{00000000-0002-0000-0800-000000000000}">
      <formula1>$U$2:$U$7</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PORTADA</vt:lpstr>
      <vt:lpstr>ESCALA DE EVALUACION</vt:lpstr>
      <vt:lpstr>LEVANTAMIENTO DE INFO.</vt:lpstr>
      <vt:lpstr>AREAS INVOLUCRADAS</vt:lpstr>
      <vt:lpstr>ADMINISTRATIVAS</vt:lpstr>
      <vt:lpstr>TECNICAS</vt:lpstr>
      <vt:lpstr>PHVA</vt:lpstr>
      <vt:lpstr>CIBER</vt:lpstr>
      <vt:lpstr>MADUREZ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juanc9010</dc:creator>
  <cp:lastModifiedBy>MARIA CRISTINA REYES CASTILLO</cp:lastModifiedBy>
  <dcterms:created xsi:type="dcterms:W3CDTF">2017-07-27T15:23:10Z</dcterms:created>
  <dcterms:modified xsi:type="dcterms:W3CDTF">2025-03-28T21:32:41Z</dcterms:modified>
</cp:coreProperties>
</file>